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 фін план 2022 Школяр\"/>
    </mc:Choice>
  </mc:AlternateContent>
  <bookViews>
    <workbookView xWindow="0" yWindow="0" windowWidth="20490" windowHeight="7020" tabRatio="915" activeTab="1"/>
  </bookViews>
  <sheets>
    <sheet name="Осн. фін. пок." sheetId="14" r:id="rId1"/>
    <sheet name="I. Фін результат" sheetId="2" r:id="rId2"/>
    <sheet name="Розшифровка фінрезультати" sheetId="21" r:id="rId3"/>
    <sheet name="ІІ. Розр. з бюджетом" sheetId="19" r:id="rId4"/>
    <sheet name="Розшифровка з розр з бюджет" sheetId="25" r:id="rId5"/>
    <sheet name="ІІІ. Рух грош. коштів" sheetId="18" r:id="rId6"/>
    <sheet name="Розшифровка до Руху" sheetId="22" r:id="rId7"/>
    <sheet name="IV. Кап. інвестиції" sheetId="3" r:id="rId8"/>
    <sheet name="Розшифровка до капівидатків" sheetId="23" r:id="rId9"/>
    <sheet name=" V. Коефіцієнти" sheetId="11" r:id="rId10"/>
    <sheet name="6.1. Інша інфо_1" sheetId="10" r:id="rId11"/>
    <sheet name="6.2. Інша інфо_2" sheetId="9" r:id="rId12"/>
    <sheet name="VII Статутн. капіт" sheetId="20" r:id="rId13"/>
    <sheet name="Розшифровка до Статутного" sheetId="2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9">' V. Коефіцієнти'!$5:$5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5">'ІІІ. Рух грош. коштів'!$4:$6</definedName>
    <definedName name="_xlnm.Print_Titles" localSheetId="0">'Осн. фін. пок.'!$21:$23</definedName>
    <definedName name="_xlnm.Print_Titles" localSheetId="8">'Розшифровка до капівидатків'!$4:$5</definedName>
    <definedName name="_xlnm.Print_Titles" localSheetId="6">'Розшифровка до Руху'!$4:$5</definedName>
    <definedName name="_xlnm.Print_Titles" localSheetId="2">'Розшифровка фінрезультати'!$4:$5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9">' V. Коефіцієнти'!$A$1:$H$24</definedName>
    <definedName name="_xlnm.Print_Area" localSheetId="10">'6.1. Інша інфо_1'!$A$1:$O$59</definedName>
    <definedName name="_xlnm.Print_Area" localSheetId="11">'6.2. Інша інфо_2'!$A$1:$AF$51</definedName>
    <definedName name="_xlnm.Print_Area" localSheetId="1">'I. Фін результат'!$A$1:$I$99</definedName>
    <definedName name="_xlnm.Print_Area" localSheetId="7">'IV. Кап. інвестиції'!$A$1:$H$18</definedName>
    <definedName name="_xlnm.Print_Area" localSheetId="12">'VII Статутн. капіт'!$A$1:$H$17</definedName>
    <definedName name="_xlnm.Print_Area" localSheetId="3">'ІІ. Розр. з бюджетом'!$A$1:$H$49</definedName>
    <definedName name="_xlnm.Print_Area" localSheetId="5">'ІІІ. Рух грош. коштів'!$A$1:$H$72</definedName>
    <definedName name="_xlnm.Print_Area" localSheetId="0">'Осн. фін. пок.'!$A$1:$H$131</definedName>
    <definedName name="_xlnm.Print_Area" localSheetId="8">'Розшифровка до капівидатків'!$A$1:$G$17</definedName>
    <definedName name="_xlnm.Print_Area" localSheetId="6">'Розшифровка до Руху'!$A$1:$G$40</definedName>
    <definedName name="_xlnm.Print_Area" localSheetId="13">'Розшифровка до Статутного'!$A$1:$G$15</definedName>
    <definedName name="_xlnm.Print_Area" localSheetId="4">'Розшифровка з розр з бюджет'!$A$1:$G$19</definedName>
    <definedName name="_xlnm.Print_Area" localSheetId="2">'Розшифровка фінрезультати'!$A$1:$G$39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  <fileRecoveryPr autoRecover="0"/>
</workbook>
</file>

<file path=xl/calcChain.xml><?xml version="1.0" encoding="utf-8"?>
<calcChain xmlns="http://schemas.openxmlformats.org/spreadsheetml/2006/main">
  <c r="J91" i="2" l="1"/>
  <c r="J90" i="2"/>
  <c r="G66" i="18" l="1"/>
  <c r="F103" i="14"/>
  <c r="F106" i="14" s="1"/>
  <c r="F99" i="14"/>
  <c r="F107" i="14" s="1"/>
  <c r="F94" i="14"/>
  <c r="D103" i="14"/>
  <c r="C103" i="14"/>
  <c r="C106" i="14" s="1"/>
  <c r="C99" i="14"/>
  <c r="C107" i="14" s="1"/>
  <c r="C94" i="14"/>
  <c r="F25" i="14" l="1"/>
  <c r="AE34" i="9"/>
  <c r="W34" i="9"/>
  <c r="AD34" i="9"/>
  <c r="AF34" i="9"/>
  <c r="AC33" i="9"/>
  <c r="AB33" i="9"/>
  <c r="AA33" i="9"/>
  <c r="F18" i="10" l="1"/>
  <c r="U33" i="9" l="1"/>
  <c r="V34" i="9"/>
  <c r="Z33" i="9"/>
  <c r="Y33" i="9"/>
  <c r="E7" i="11"/>
  <c r="G10" i="23"/>
  <c r="G13" i="22"/>
  <c r="F13" i="22"/>
  <c r="G12" i="22"/>
  <c r="F12" i="22"/>
  <c r="G10" i="22"/>
  <c r="F10" i="22"/>
  <c r="G9" i="22"/>
  <c r="F9" i="22"/>
  <c r="H12" i="18"/>
  <c r="G12" i="18"/>
  <c r="C36" i="22" l="1"/>
  <c r="C33" i="22"/>
  <c r="C19" i="22"/>
  <c r="C11" i="22"/>
  <c r="C7" i="22" s="1"/>
  <c r="C32" i="22" l="1"/>
  <c r="C28" i="22" s="1"/>
  <c r="E24" i="18" l="1"/>
  <c r="E8" i="18" l="1"/>
  <c r="C58" i="18"/>
  <c r="C54" i="18"/>
  <c r="C64" i="18" s="1"/>
  <c r="C41" i="18"/>
  <c r="C36" i="18"/>
  <c r="C52" i="18" s="1"/>
  <c r="C65" i="18" s="1"/>
  <c r="C68" i="18" s="1"/>
  <c r="C21" i="18"/>
  <c r="F43" i="19"/>
  <c r="D43" i="19"/>
  <c r="F36" i="19" l="1"/>
  <c r="D36" i="19"/>
  <c r="F27" i="19"/>
  <c r="D27" i="19"/>
  <c r="F19" i="19"/>
  <c r="D19" i="19"/>
  <c r="C43" i="19"/>
  <c r="C40" i="19"/>
  <c r="C36" i="19"/>
  <c r="C27" i="19"/>
  <c r="C19" i="19"/>
  <c r="D95" i="2" l="1"/>
  <c r="D83" i="2"/>
  <c r="D78" i="2"/>
  <c r="D52" i="2"/>
  <c r="D40" i="2"/>
  <c r="D19" i="2"/>
  <c r="D28" i="14" s="1"/>
  <c r="D9" i="2"/>
  <c r="D79" i="2" s="1"/>
  <c r="C9" i="19"/>
  <c r="D31" i="14"/>
  <c r="D30" i="14"/>
  <c r="D29" i="14"/>
  <c r="D25" i="14"/>
  <c r="F30" i="21"/>
  <c r="F29" i="21"/>
  <c r="G30" i="21"/>
  <c r="G29" i="21"/>
  <c r="G28" i="21"/>
  <c r="E32" i="21"/>
  <c r="D32" i="21"/>
  <c r="C27" i="21"/>
  <c r="E27" i="21"/>
  <c r="D27" i="21"/>
  <c r="F82" i="2"/>
  <c r="E82" i="2"/>
  <c r="F88" i="2"/>
  <c r="F83" i="2"/>
  <c r="F95" i="2"/>
  <c r="G77" i="2"/>
  <c r="F59" i="2"/>
  <c r="F70" i="2" s="1"/>
  <c r="F75" i="2" s="1"/>
  <c r="E75" i="2"/>
  <c r="F52" i="2"/>
  <c r="F78" i="2"/>
  <c r="E15" i="21"/>
  <c r="D15" i="21"/>
  <c r="C32" i="21"/>
  <c r="C25" i="21"/>
  <c r="C15" i="21"/>
  <c r="C6" i="21"/>
  <c r="F40" i="2"/>
  <c r="F19" i="2"/>
  <c r="F9" i="2"/>
  <c r="E9" i="2"/>
  <c r="E83" i="2"/>
  <c r="D18" i="2" l="1"/>
  <c r="D59" i="2" s="1"/>
  <c r="D26" i="14"/>
  <c r="D27" i="14"/>
  <c r="D32" i="14" s="1"/>
  <c r="F79" i="2"/>
  <c r="F18" i="2"/>
  <c r="D70" i="2" l="1"/>
  <c r="D75" i="2" s="1"/>
  <c r="D82" i="2"/>
  <c r="D88" i="2" s="1"/>
  <c r="C95" i="2" l="1"/>
  <c r="C87" i="2"/>
  <c r="C86" i="2"/>
  <c r="C85" i="2"/>
  <c r="C84" i="2"/>
  <c r="C83" i="2"/>
  <c r="C67" i="2"/>
  <c r="C64" i="2"/>
  <c r="C78" i="2" s="1"/>
  <c r="C52" i="2"/>
  <c r="C48" i="2"/>
  <c r="C40" i="2"/>
  <c r="C19" i="2"/>
  <c r="C9" i="2"/>
  <c r="C18" i="2" s="1"/>
  <c r="C59" i="2" s="1"/>
  <c r="C82" i="2" l="1"/>
  <c r="C88" i="2" s="1"/>
  <c r="C70" i="2"/>
  <c r="C75" i="2" s="1"/>
  <c r="C79" i="2"/>
  <c r="E11" i="22" l="1"/>
  <c r="G8" i="25"/>
  <c r="G33" i="21"/>
  <c r="G31" i="21"/>
  <c r="F33" i="21"/>
  <c r="F31" i="21"/>
  <c r="F28" i="21"/>
  <c r="E7" i="22" l="1"/>
  <c r="G8" i="22"/>
  <c r="M34" i="10" l="1"/>
  <c r="H77" i="2" l="1"/>
  <c r="H76" i="2"/>
  <c r="D45" i="14" l="1"/>
  <c r="E103" i="14"/>
  <c r="E106" i="14" s="1"/>
  <c r="E94" i="14"/>
  <c r="E93" i="14" s="1"/>
  <c r="E99" i="14" s="1"/>
  <c r="D94" i="14"/>
  <c r="D99" i="14"/>
  <c r="D106" i="14"/>
  <c r="AF32" i="9"/>
  <c r="AF31" i="9"/>
  <c r="AF30" i="9"/>
  <c r="AF29" i="9"/>
  <c r="X32" i="9"/>
  <c r="X31" i="9"/>
  <c r="X30" i="9"/>
  <c r="X29" i="9"/>
  <c r="AE32" i="9"/>
  <c r="AE31" i="9"/>
  <c r="AE30" i="9"/>
  <c r="AE29" i="9"/>
  <c r="W32" i="9"/>
  <c r="W31" i="9"/>
  <c r="W30" i="9"/>
  <c r="W29" i="9"/>
  <c r="AF33" i="9"/>
  <c r="X33" i="9"/>
  <c r="X34" i="9"/>
  <c r="I23" i="10"/>
  <c r="M35" i="10"/>
  <c r="J35" i="10"/>
  <c r="J34" i="10"/>
  <c r="G36" i="10"/>
  <c r="D36" i="10"/>
  <c r="J36" i="10" s="1"/>
  <c r="G13" i="23"/>
  <c r="G11" i="23"/>
  <c r="G9" i="23"/>
  <c r="F13" i="23"/>
  <c r="F11" i="23"/>
  <c r="F10" i="23"/>
  <c r="F9" i="23"/>
  <c r="E8" i="23"/>
  <c r="D8" i="23"/>
  <c r="C8" i="23"/>
  <c r="F35" i="22"/>
  <c r="F34" i="22"/>
  <c r="F31" i="22"/>
  <c r="F30" i="22"/>
  <c r="F29" i="22"/>
  <c r="F27" i="22"/>
  <c r="F26" i="22"/>
  <c r="F25" i="22"/>
  <c r="F24" i="22"/>
  <c r="F23" i="22"/>
  <c r="F22" i="22"/>
  <c r="F21" i="22"/>
  <c r="E33" i="22"/>
  <c r="D33" i="22"/>
  <c r="G26" i="22"/>
  <c r="G25" i="22"/>
  <c r="G24" i="22"/>
  <c r="G23" i="22"/>
  <c r="G22" i="22"/>
  <c r="G21" i="22"/>
  <c r="G20" i="22"/>
  <c r="F20" i="22"/>
  <c r="E19" i="22"/>
  <c r="D19" i="22"/>
  <c r="H51" i="18"/>
  <c r="G51" i="18"/>
  <c r="H50" i="18"/>
  <c r="G50" i="18"/>
  <c r="H49" i="18"/>
  <c r="G49" i="18"/>
  <c r="H48" i="18"/>
  <c r="G48" i="18"/>
  <c r="H47" i="18"/>
  <c r="G47" i="18"/>
  <c r="H46" i="18"/>
  <c r="G46" i="18"/>
  <c r="H45" i="18"/>
  <c r="G45" i="18"/>
  <c r="H17" i="18"/>
  <c r="G31" i="18"/>
  <c r="H31" i="18"/>
  <c r="H22" i="18"/>
  <c r="F58" i="18"/>
  <c r="F54" i="18"/>
  <c r="F41" i="18"/>
  <c r="F36" i="18"/>
  <c r="F21" i="18"/>
  <c r="F18" i="18" s="1"/>
  <c r="H16" i="18"/>
  <c r="F8" i="18"/>
  <c r="D21" i="18"/>
  <c r="E44" i="18"/>
  <c r="H44" i="18" s="1"/>
  <c r="C18" i="18"/>
  <c r="E21" i="18"/>
  <c r="E18" i="18" s="1"/>
  <c r="C8" i="18"/>
  <c r="D9" i="19"/>
  <c r="W33" i="9" l="1"/>
  <c r="AE33" i="9"/>
  <c r="F19" i="22"/>
  <c r="F34" i="18"/>
  <c r="G8" i="23"/>
  <c r="E107" i="14"/>
  <c r="F64" i="18"/>
  <c r="D107" i="14"/>
  <c r="G19" i="22"/>
  <c r="F8" i="23"/>
  <c r="F33" i="22"/>
  <c r="G44" i="18"/>
  <c r="F52" i="18"/>
  <c r="F65" i="18" l="1"/>
  <c r="F68" i="18" s="1"/>
  <c r="E19" i="19"/>
  <c r="F32" i="21" l="1"/>
  <c r="G32" i="21"/>
  <c r="H36" i="2"/>
  <c r="H35" i="2"/>
  <c r="H34" i="2"/>
  <c r="H33" i="2"/>
  <c r="H32" i="2"/>
  <c r="H31" i="2"/>
  <c r="H30" i="2"/>
  <c r="H29" i="2"/>
  <c r="H28" i="2"/>
  <c r="G47" i="2"/>
  <c r="G46" i="2"/>
  <c r="G45" i="2"/>
  <c r="G44" i="2"/>
  <c r="G43" i="2"/>
  <c r="G42" i="2"/>
  <c r="G41" i="2"/>
  <c r="H47" i="2"/>
  <c r="H46" i="2"/>
  <c r="H45" i="2"/>
  <c r="H44" i="2"/>
  <c r="H43" i="2"/>
  <c r="H42" i="2"/>
  <c r="H41" i="2"/>
  <c r="E6" i="21"/>
  <c r="D17" i="19" l="1"/>
  <c r="F14" i="21" l="1"/>
  <c r="F13" i="21"/>
  <c r="F12" i="21"/>
  <c r="F11" i="21"/>
  <c r="F10" i="21"/>
  <c r="F9" i="21"/>
  <c r="F8" i="21"/>
  <c r="F7" i="21"/>
  <c r="G14" i="21"/>
  <c r="G13" i="21"/>
  <c r="G12" i="21"/>
  <c r="G11" i="21"/>
  <c r="G10" i="21"/>
  <c r="G9" i="21"/>
  <c r="G8" i="21"/>
  <c r="G7" i="21"/>
  <c r="G24" i="21"/>
  <c r="G23" i="21"/>
  <c r="G22" i="21"/>
  <c r="G21" i="21"/>
  <c r="G20" i="21"/>
  <c r="G19" i="21"/>
  <c r="G18" i="21"/>
  <c r="G17" i="21"/>
  <c r="G16" i="21"/>
  <c r="F23" i="21"/>
  <c r="F22" i="21"/>
  <c r="F21" i="21"/>
  <c r="F20" i="21"/>
  <c r="F19" i="21"/>
  <c r="F18" i="21"/>
  <c r="F17" i="21"/>
  <c r="F16" i="21"/>
  <c r="F24" i="21"/>
  <c r="F103" i="2"/>
  <c r="F15" i="21" l="1"/>
  <c r="G15" i="21"/>
  <c r="D6" i="21"/>
  <c r="F6" i="21" l="1"/>
  <c r="G6" i="21"/>
  <c r="F102" i="2"/>
  <c r="E40" i="2" l="1"/>
  <c r="H40" i="2" s="1"/>
  <c r="H39" i="19" l="1"/>
  <c r="H41" i="19"/>
  <c r="H42" i="19"/>
  <c r="H37" i="19"/>
  <c r="D120" i="14" l="1"/>
  <c r="D121" i="14"/>
  <c r="D119" i="14"/>
  <c r="H104" i="14"/>
  <c r="C6" i="24"/>
  <c r="D6" i="24"/>
  <c r="E6" i="24"/>
  <c r="G10" i="24"/>
  <c r="F10" i="24"/>
  <c r="G9" i="24"/>
  <c r="F9" i="24"/>
  <c r="G8" i="24"/>
  <c r="F8" i="24"/>
  <c r="G7" i="24"/>
  <c r="F7" i="24"/>
  <c r="G6" i="24" l="1"/>
  <c r="F6" i="24"/>
  <c r="F59" i="10" l="1"/>
  <c r="H59" i="10"/>
  <c r="J59" i="10"/>
  <c r="L59" i="10"/>
  <c r="D59" i="10"/>
  <c r="H11" i="3"/>
  <c r="H12" i="3"/>
  <c r="H13" i="3"/>
  <c r="H8" i="3"/>
  <c r="H9" i="3"/>
  <c r="E12" i="23"/>
  <c r="D12" i="23"/>
  <c r="D6" i="23" s="1"/>
  <c r="C12" i="23"/>
  <c r="C6" i="23" s="1"/>
  <c r="G7" i="23"/>
  <c r="G14" i="23"/>
  <c r="D11" i="22"/>
  <c r="D36" i="22"/>
  <c r="D32" i="22" s="1"/>
  <c r="F8" i="25"/>
  <c r="E7" i="25"/>
  <c r="D7" i="25"/>
  <c r="C7" i="25"/>
  <c r="D7" i="22" l="1"/>
  <c r="G11" i="22"/>
  <c r="F11" i="22"/>
  <c r="G7" i="25"/>
  <c r="G12" i="23"/>
  <c r="F12" i="23"/>
  <c r="E6" i="23"/>
  <c r="F7" i="25"/>
  <c r="G7" i="22" l="1"/>
  <c r="F7" i="22"/>
  <c r="F6" i="23"/>
  <c r="G6" i="23"/>
  <c r="G20" i="2"/>
  <c r="G27" i="21" l="1"/>
  <c r="F27" i="21"/>
  <c r="N50" i="10"/>
  <c r="G56" i="2" l="1"/>
  <c r="H98" i="14" l="1"/>
  <c r="G98" i="14"/>
  <c r="H95" i="14" l="1"/>
  <c r="G95" i="14"/>
  <c r="C23" i="10" l="1"/>
  <c r="F23" i="10"/>
  <c r="G96" i="14" l="1"/>
  <c r="H96" i="14"/>
  <c r="G97" i="14"/>
  <c r="H97" i="14"/>
  <c r="G100" i="14"/>
  <c r="H100" i="14"/>
  <c r="G101" i="14"/>
  <c r="H101" i="14"/>
  <c r="G102" i="14"/>
  <c r="H102" i="14"/>
  <c r="G104" i="14"/>
  <c r="G105" i="14"/>
  <c r="H105" i="14"/>
  <c r="H93" i="14"/>
  <c r="G93" i="14"/>
  <c r="AD7" i="9" l="1"/>
  <c r="AA7" i="9"/>
  <c r="L11" i="10"/>
  <c r="N11" i="10"/>
  <c r="L12" i="10"/>
  <c r="N12" i="10"/>
  <c r="L13" i="10"/>
  <c r="N13" i="10"/>
  <c r="L15" i="10"/>
  <c r="N15" i="10"/>
  <c r="L16" i="10"/>
  <c r="N16" i="10"/>
  <c r="L17" i="10"/>
  <c r="N17" i="10"/>
  <c r="L19" i="10"/>
  <c r="N19" i="10"/>
  <c r="L20" i="10"/>
  <c r="N20" i="10"/>
  <c r="L21" i="10"/>
  <c r="N21" i="10"/>
  <c r="L23" i="10"/>
  <c r="N23" i="10"/>
  <c r="F14" i="22" l="1"/>
  <c r="H60" i="18"/>
  <c r="G61" i="18"/>
  <c r="G62" i="18"/>
  <c r="G63" i="18"/>
  <c r="G67" i="18"/>
  <c r="G60" i="18"/>
  <c r="G19" i="18"/>
  <c r="H19" i="18"/>
  <c r="G20" i="18"/>
  <c r="H20" i="18"/>
  <c r="G22" i="18"/>
  <c r="G23" i="18"/>
  <c r="H23" i="18"/>
  <c r="G24" i="18"/>
  <c r="H24" i="18"/>
  <c r="G26" i="18"/>
  <c r="H26" i="18"/>
  <c r="G29" i="18"/>
  <c r="H29" i="18"/>
  <c r="G30" i="18"/>
  <c r="H30" i="18"/>
  <c r="G33" i="18"/>
  <c r="H33" i="18"/>
  <c r="G10" i="18"/>
  <c r="G11" i="18"/>
  <c r="G13" i="18"/>
  <c r="G14" i="18"/>
  <c r="G15" i="18"/>
  <c r="G16" i="18"/>
  <c r="G17" i="18"/>
  <c r="H9" i="18"/>
  <c r="G9" i="18"/>
  <c r="H29" i="19"/>
  <c r="H31" i="19"/>
  <c r="H33" i="19"/>
  <c r="H28" i="19"/>
  <c r="G29" i="19"/>
  <c r="G33" i="19"/>
  <c r="G28" i="19"/>
  <c r="G91" i="2"/>
  <c r="H91" i="2"/>
  <c r="G92" i="2"/>
  <c r="H92" i="2"/>
  <c r="G93" i="2"/>
  <c r="H93" i="2"/>
  <c r="G94" i="2"/>
  <c r="H94" i="2"/>
  <c r="H90" i="2"/>
  <c r="G90" i="2"/>
  <c r="H71" i="2"/>
  <c r="G69" i="2"/>
  <c r="G71" i="2"/>
  <c r="H63" i="2"/>
  <c r="G63" i="2"/>
  <c r="H51" i="2"/>
  <c r="G51" i="2"/>
  <c r="G38" i="2"/>
  <c r="H38" i="2"/>
  <c r="G39" i="2"/>
  <c r="H39" i="2"/>
  <c r="H37" i="2"/>
  <c r="G37" i="2"/>
  <c r="G25" i="2"/>
  <c r="H25" i="2"/>
  <c r="G26" i="2"/>
  <c r="H26" i="2"/>
  <c r="G27" i="2"/>
  <c r="H27" i="2"/>
  <c r="H24" i="2"/>
  <c r="G24" i="2"/>
  <c r="G23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H20" i="2"/>
  <c r="H8" i="2"/>
  <c r="G8" i="2"/>
  <c r="D28" i="22" l="1"/>
  <c r="G35" i="18" l="1"/>
  <c r="G37" i="18"/>
  <c r="G38" i="18"/>
  <c r="G39" i="18"/>
  <c r="G40" i="18"/>
  <c r="G53" i="18"/>
  <c r="G55" i="18"/>
  <c r="G56" i="18"/>
  <c r="G57" i="18"/>
  <c r="G29" i="2" l="1"/>
  <c r="E67" i="2"/>
  <c r="G67" i="2" l="1"/>
  <c r="E36" i="22"/>
  <c r="E32" i="22" s="1"/>
  <c r="F36" i="22" l="1"/>
  <c r="F32" i="22" s="1"/>
  <c r="G36" i="22"/>
  <c r="G32" i="22" s="1"/>
  <c r="E28" i="22" l="1"/>
  <c r="F28" i="22" s="1"/>
  <c r="G28" i="22" l="1"/>
  <c r="G99" i="14" l="1"/>
  <c r="H99" i="14"/>
  <c r="I10" i="10" l="1"/>
  <c r="G31" i="22"/>
  <c r="G76" i="2"/>
  <c r="G66" i="2"/>
  <c r="F26" i="21"/>
  <c r="H114" i="14"/>
  <c r="H110" i="14"/>
  <c r="H10" i="3"/>
  <c r="F14" i="23"/>
  <c r="M36" i="10" l="1"/>
  <c r="E27" i="19"/>
  <c r="H27" i="19" s="1"/>
  <c r="D51" i="14" l="1"/>
  <c r="E51" i="14"/>
  <c r="F51" i="14"/>
  <c r="C51" i="14"/>
  <c r="E45" i="14"/>
  <c r="F45" i="14"/>
  <c r="C45" i="14"/>
  <c r="D44" i="14"/>
  <c r="E44" i="14"/>
  <c r="F44" i="14"/>
  <c r="C44" i="14"/>
  <c r="D43" i="14"/>
  <c r="E43" i="14"/>
  <c r="F43" i="14"/>
  <c r="C43" i="14"/>
  <c r="D42" i="14"/>
  <c r="E42" i="14"/>
  <c r="F42" i="14"/>
  <c r="C42" i="14"/>
  <c r="G42" i="14" l="1"/>
  <c r="F7" i="23" l="1"/>
  <c r="G17" i="22"/>
  <c r="G29" i="22"/>
  <c r="G30" i="22"/>
  <c r="F8" i="22"/>
  <c r="F17" i="22"/>
  <c r="F25" i="21" l="1"/>
  <c r="D124" i="14"/>
  <c r="E14" i="11"/>
  <c r="F14" i="11"/>
  <c r="G14" i="11"/>
  <c r="D14" i="11"/>
  <c r="D8" i="18"/>
  <c r="D41" i="18"/>
  <c r="E41" i="18"/>
  <c r="H41" i="18" s="1"/>
  <c r="D54" i="18"/>
  <c r="E54" i="18"/>
  <c r="G54" i="18"/>
  <c r="D58" i="18"/>
  <c r="E58" i="18"/>
  <c r="G41" i="18" l="1"/>
  <c r="H8" i="18"/>
  <c r="G8" i="18"/>
  <c r="G58" i="18"/>
  <c r="H58" i="18"/>
  <c r="G21" i="18"/>
  <c r="H21" i="18"/>
  <c r="D126" i="14"/>
  <c r="L25" i="10"/>
  <c r="N25" i="10"/>
  <c r="D125" i="14"/>
  <c r="L24" i="10"/>
  <c r="N24" i="10"/>
  <c r="D64" i="18"/>
  <c r="E64" i="18"/>
  <c r="E70" i="14" s="1"/>
  <c r="C70" i="14"/>
  <c r="G64" i="18" l="1"/>
  <c r="H64" i="18"/>
  <c r="F70" i="14"/>
  <c r="D70" i="14"/>
  <c r="H70" i="14" l="1"/>
  <c r="G70" i="14"/>
  <c r="G94" i="14" l="1"/>
  <c r="H94" i="14"/>
  <c r="F90" i="14"/>
  <c r="D118" i="14"/>
  <c r="E36" i="19"/>
  <c r="C63" i="14"/>
  <c r="D18" i="18"/>
  <c r="C9" i="20"/>
  <c r="H12" i="20"/>
  <c r="H11" i="20"/>
  <c r="J45" i="9"/>
  <c r="H45" i="9"/>
  <c r="F45" i="9"/>
  <c r="F85" i="14"/>
  <c r="F84" i="14"/>
  <c r="R33" i="9"/>
  <c r="F83" i="14" s="1"/>
  <c r="N33" i="9"/>
  <c r="F82" i="14" s="1"/>
  <c r="E85" i="14"/>
  <c r="E84" i="14"/>
  <c r="Q33" i="9"/>
  <c r="M33" i="9"/>
  <c r="E82" i="14" s="1"/>
  <c r="AA32" i="9"/>
  <c r="S32" i="9"/>
  <c r="O32" i="9"/>
  <c r="X20" i="9"/>
  <c r="U20" i="9"/>
  <c r="AA19" i="9"/>
  <c r="AD19" i="9"/>
  <c r="AD18" i="9"/>
  <c r="AA18" i="9"/>
  <c r="R20" i="9"/>
  <c r="X9" i="9"/>
  <c r="U9" i="9"/>
  <c r="AA8" i="9"/>
  <c r="R9" i="9"/>
  <c r="F116" i="14"/>
  <c r="F115" i="14"/>
  <c r="E116" i="14"/>
  <c r="E115" i="14"/>
  <c r="F112" i="14"/>
  <c r="F111" i="14"/>
  <c r="E112" i="14"/>
  <c r="E111" i="14"/>
  <c r="N56" i="10"/>
  <c r="N53" i="10"/>
  <c r="F54" i="14"/>
  <c r="F122" i="14" s="1"/>
  <c r="E126" i="14"/>
  <c r="E125" i="14"/>
  <c r="E124" i="14"/>
  <c r="E54" i="14"/>
  <c r="F10" i="10"/>
  <c r="F120" i="14"/>
  <c r="E120" i="14"/>
  <c r="F121" i="14"/>
  <c r="E121" i="14"/>
  <c r="F119" i="14"/>
  <c r="E119" i="14"/>
  <c r="C121" i="14"/>
  <c r="C120" i="14"/>
  <c r="C119" i="14"/>
  <c r="C54" i="14"/>
  <c r="D54" i="14"/>
  <c r="C126" i="14"/>
  <c r="C125" i="14"/>
  <c r="C124" i="14"/>
  <c r="C10" i="10"/>
  <c r="I14" i="10"/>
  <c r="F14" i="10"/>
  <c r="C14" i="10"/>
  <c r="G103" i="14"/>
  <c r="D91" i="14"/>
  <c r="E91" i="14"/>
  <c r="F91" i="14"/>
  <c r="C91" i="14"/>
  <c r="E26" i="14"/>
  <c r="E27" i="14" s="1"/>
  <c r="E52" i="2"/>
  <c r="E31" i="14" s="1"/>
  <c r="D75" i="14"/>
  <c r="D79" i="14"/>
  <c r="D80" i="14"/>
  <c r="E75" i="14"/>
  <c r="E76" i="14"/>
  <c r="E77" i="14"/>
  <c r="E78" i="14"/>
  <c r="E79" i="14"/>
  <c r="E80" i="14"/>
  <c r="F75" i="14"/>
  <c r="F76" i="14"/>
  <c r="F77" i="14"/>
  <c r="F78" i="14"/>
  <c r="F79" i="14"/>
  <c r="F80" i="14"/>
  <c r="C76" i="14"/>
  <c r="C77" i="14"/>
  <c r="C78" i="14"/>
  <c r="C79" i="14"/>
  <c r="C80" i="14"/>
  <c r="C75" i="14"/>
  <c r="D67" i="14"/>
  <c r="E67" i="14"/>
  <c r="F67" i="14"/>
  <c r="C67" i="14"/>
  <c r="E19" i="11"/>
  <c r="F19" i="11"/>
  <c r="G19" i="11"/>
  <c r="D19" i="11"/>
  <c r="D56" i="14"/>
  <c r="E56" i="14"/>
  <c r="F56" i="14"/>
  <c r="C56" i="14"/>
  <c r="E15" i="11"/>
  <c r="F15" i="11"/>
  <c r="G15" i="11"/>
  <c r="D15" i="11"/>
  <c r="E85" i="2"/>
  <c r="E87" i="2"/>
  <c r="G8" i="3"/>
  <c r="G9" i="3"/>
  <c r="G10" i="3"/>
  <c r="G11" i="3"/>
  <c r="G12" i="3"/>
  <c r="G13" i="3"/>
  <c r="D7" i="3"/>
  <c r="E7" i="3"/>
  <c r="F7" i="3"/>
  <c r="C7" i="3"/>
  <c r="E36" i="18"/>
  <c r="E52" i="18" s="1"/>
  <c r="E69" i="14" s="1"/>
  <c r="D36" i="18"/>
  <c r="D52" i="18" s="1"/>
  <c r="D69" i="14" s="1"/>
  <c r="C69" i="14"/>
  <c r="E40" i="19"/>
  <c r="D63" i="14"/>
  <c r="D62" i="14"/>
  <c r="E62" i="14"/>
  <c r="F62" i="14"/>
  <c r="C62" i="14"/>
  <c r="D61" i="14"/>
  <c r="F61" i="14"/>
  <c r="C61" i="14"/>
  <c r="H38" i="19"/>
  <c r="H10" i="19"/>
  <c r="E9" i="19"/>
  <c r="E17" i="19" s="1"/>
  <c r="F9" i="19"/>
  <c r="D53" i="14"/>
  <c r="E53" i="14"/>
  <c r="F53" i="14"/>
  <c r="D55" i="14"/>
  <c r="E55" i="14"/>
  <c r="F55" i="14"/>
  <c r="D57" i="14"/>
  <c r="E57" i="14"/>
  <c r="F57" i="14"/>
  <c r="C55" i="14"/>
  <c r="C57" i="14"/>
  <c r="C53" i="14"/>
  <c r="D47" i="14"/>
  <c r="E47" i="14"/>
  <c r="F47" i="14"/>
  <c r="D48" i="14"/>
  <c r="E48" i="14"/>
  <c r="F48" i="14"/>
  <c r="C48" i="14"/>
  <c r="C47" i="14"/>
  <c r="D38" i="14"/>
  <c r="E38" i="14"/>
  <c r="F38" i="14"/>
  <c r="C38" i="14"/>
  <c r="D37" i="14"/>
  <c r="E37" i="14"/>
  <c r="F37" i="14"/>
  <c r="C37" i="14"/>
  <c r="D36" i="14"/>
  <c r="E36" i="14"/>
  <c r="F36" i="14"/>
  <c r="C36" i="14"/>
  <c r="D35" i="14"/>
  <c r="E35" i="14"/>
  <c r="F35" i="14"/>
  <c r="C35" i="14"/>
  <c r="G43" i="14"/>
  <c r="G44" i="14"/>
  <c r="G45" i="14"/>
  <c r="G51" i="14"/>
  <c r="G52" i="14"/>
  <c r="H42" i="14"/>
  <c r="H43" i="14"/>
  <c r="H44" i="14"/>
  <c r="H45" i="14"/>
  <c r="H51" i="14"/>
  <c r="H52" i="14"/>
  <c r="C25" i="14"/>
  <c r="E86" i="2"/>
  <c r="E84" i="2"/>
  <c r="G58" i="2"/>
  <c r="G50" i="2"/>
  <c r="G49" i="2"/>
  <c r="E95" i="2"/>
  <c r="E29" i="14"/>
  <c r="H58" i="2"/>
  <c r="H66" i="2"/>
  <c r="H68" i="2"/>
  <c r="H80" i="2"/>
  <c r="D81" i="14"/>
  <c r="C81" i="14"/>
  <c r="D113" i="14"/>
  <c r="C113" i="14"/>
  <c r="D109" i="14"/>
  <c r="C109" i="14"/>
  <c r="C29" i="14"/>
  <c r="D40" i="14"/>
  <c r="E40" i="14"/>
  <c r="F40" i="14"/>
  <c r="C40" i="14"/>
  <c r="D39" i="14"/>
  <c r="E64" i="2"/>
  <c r="E39" i="14" s="1"/>
  <c r="C39" i="14"/>
  <c r="C31" i="14"/>
  <c r="E48" i="2"/>
  <c r="E30" i="14" s="1"/>
  <c r="C30" i="14"/>
  <c r="G80" i="2"/>
  <c r="E19" i="2"/>
  <c r="E28" i="14" s="1"/>
  <c r="C28" i="14"/>
  <c r="K43" i="10"/>
  <c r="G42" i="19"/>
  <c r="G38" i="19"/>
  <c r="G37" i="19"/>
  <c r="G35" i="19"/>
  <c r="G27" i="19" s="1"/>
  <c r="G11" i="19"/>
  <c r="G10" i="19"/>
  <c r="G65" i="2"/>
  <c r="G32" i="2"/>
  <c r="G7" i="3" l="1"/>
  <c r="H7" i="3"/>
  <c r="C18" i="10"/>
  <c r="C122" i="14"/>
  <c r="N59" i="10"/>
  <c r="E83" i="14"/>
  <c r="E122" i="14"/>
  <c r="J92" i="2"/>
  <c r="J94" i="2"/>
  <c r="J93" i="2"/>
  <c r="H40" i="19"/>
  <c r="H9" i="19"/>
  <c r="G67" i="14"/>
  <c r="F28" i="14"/>
  <c r="H28" i="14" s="1"/>
  <c r="H19" i="2"/>
  <c r="G19" i="2"/>
  <c r="F30" i="14"/>
  <c r="H30" i="14" s="1"/>
  <c r="AA9" i="9"/>
  <c r="AD9" i="9"/>
  <c r="G36" i="18"/>
  <c r="G83" i="2"/>
  <c r="H83" i="2"/>
  <c r="G95" i="2"/>
  <c r="H95" i="2"/>
  <c r="F39" i="14"/>
  <c r="G39" i="14" s="1"/>
  <c r="H64" i="2"/>
  <c r="G64" i="2"/>
  <c r="F29" i="14"/>
  <c r="G29" i="14" s="1"/>
  <c r="G40" i="2"/>
  <c r="F26" i="14"/>
  <c r="F27" i="14" s="1"/>
  <c r="G9" i="2"/>
  <c r="H9" i="2"/>
  <c r="F31" i="14"/>
  <c r="G31" i="14" s="1"/>
  <c r="G52" i="2"/>
  <c r="H52" i="2"/>
  <c r="N10" i="10"/>
  <c r="L10" i="10"/>
  <c r="H103" i="14"/>
  <c r="L14" i="10"/>
  <c r="N14" i="10"/>
  <c r="F63" i="14"/>
  <c r="F64" i="14"/>
  <c r="G78" i="14"/>
  <c r="H47" i="14"/>
  <c r="G47" i="14"/>
  <c r="G38" i="14"/>
  <c r="G40" i="14"/>
  <c r="H9" i="20"/>
  <c r="G110" i="14"/>
  <c r="C90" i="14"/>
  <c r="F69" i="14"/>
  <c r="E90" i="14"/>
  <c r="G115" i="14"/>
  <c r="H36" i="19"/>
  <c r="D90" i="14"/>
  <c r="G75" i="14"/>
  <c r="E32" i="14"/>
  <c r="G9" i="19"/>
  <c r="E63" i="14"/>
  <c r="D64" i="14"/>
  <c r="G80" i="14"/>
  <c r="H91" i="14"/>
  <c r="G9" i="20"/>
  <c r="H85" i="14"/>
  <c r="E81" i="14"/>
  <c r="G83" i="14"/>
  <c r="G85" i="14"/>
  <c r="G84" i="14"/>
  <c r="O33" i="9"/>
  <c r="AA20" i="9"/>
  <c r="G82" i="14"/>
  <c r="F81" i="14"/>
  <c r="H84" i="14"/>
  <c r="E113" i="14"/>
  <c r="G116" i="14"/>
  <c r="H79" i="14"/>
  <c r="G18" i="18"/>
  <c r="E66" i="14"/>
  <c r="D34" i="18"/>
  <c r="D65" i="18" s="1"/>
  <c r="H62" i="14"/>
  <c r="C64" i="14"/>
  <c r="G36" i="19"/>
  <c r="H56" i="14"/>
  <c r="E109" i="14"/>
  <c r="G112" i="14"/>
  <c r="F113" i="14"/>
  <c r="E78" i="2"/>
  <c r="H87" i="2"/>
  <c r="H25" i="14"/>
  <c r="H48" i="2"/>
  <c r="G87" i="2"/>
  <c r="E79" i="2"/>
  <c r="G121" i="14"/>
  <c r="E118" i="14"/>
  <c r="G55" i="14"/>
  <c r="H48" i="14"/>
  <c r="D58" i="14"/>
  <c r="G77" i="14"/>
  <c r="E74" i="14"/>
  <c r="F17" i="11" s="1"/>
  <c r="G62" i="14"/>
  <c r="G76" i="14"/>
  <c r="G114" i="14"/>
  <c r="G35" i="14"/>
  <c r="H55" i="14"/>
  <c r="G53" i="14"/>
  <c r="G56" i="14"/>
  <c r="C58" i="14"/>
  <c r="H77" i="14"/>
  <c r="G25" i="14"/>
  <c r="G91" i="14"/>
  <c r="G111" i="14"/>
  <c r="F109" i="14"/>
  <c r="H36" i="14"/>
  <c r="H38" i="14"/>
  <c r="E58" i="14"/>
  <c r="H119" i="14"/>
  <c r="F118" i="14"/>
  <c r="C49" i="14"/>
  <c r="H54" i="14"/>
  <c r="G122" i="14"/>
  <c r="G120" i="14"/>
  <c r="G119" i="14"/>
  <c r="D49" i="14"/>
  <c r="G48" i="14"/>
  <c r="C118" i="14"/>
  <c r="H120" i="14"/>
  <c r="H35" i="14"/>
  <c r="G36" i="14"/>
  <c r="G37" i="14"/>
  <c r="G57" i="14"/>
  <c r="H121" i="14"/>
  <c r="D50" i="14"/>
  <c r="E49" i="14"/>
  <c r="F58" i="14"/>
  <c r="F74" i="14"/>
  <c r="G17" i="11" s="1"/>
  <c r="F124" i="14"/>
  <c r="F126" i="14"/>
  <c r="C66" i="14"/>
  <c r="D66" i="14"/>
  <c r="C26" i="14"/>
  <c r="G48" i="2"/>
  <c r="H57" i="14"/>
  <c r="H53" i="14"/>
  <c r="H37" i="14"/>
  <c r="C34" i="18"/>
  <c r="C68" i="14" s="1"/>
  <c r="C74" i="14"/>
  <c r="D74" i="14"/>
  <c r="E17" i="11" s="1"/>
  <c r="E18" i="2"/>
  <c r="E59" i="2" s="1"/>
  <c r="I18" i="10"/>
  <c r="G54" i="14"/>
  <c r="F125" i="14"/>
  <c r="AD20" i="9"/>
  <c r="S33" i="9"/>
  <c r="G30" i="14" l="1"/>
  <c r="D122" i="14"/>
  <c r="G63" i="14"/>
  <c r="E123" i="14"/>
  <c r="H29" i="14"/>
  <c r="F32" i="14"/>
  <c r="H63" i="14"/>
  <c r="F49" i="14"/>
  <c r="G49" i="14" s="1"/>
  <c r="G78" i="2"/>
  <c r="H78" i="2"/>
  <c r="H52" i="18"/>
  <c r="G52" i="18"/>
  <c r="H18" i="18"/>
  <c r="H39" i="14"/>
  <c r="H31" i="14"/>
  <c r="H18" i="2"/>
  <c r="G18" i="2"/>
  <c r="G79" i="2"/>
  <c r="H79" i="2"/>
  <c r="H69" i="14"/>
  <c r="G69" i="14"/>
  <c r="H106" i="14"/>
  <c r="G106" i="14"/>
  <c r="L18" i="10"/>
  <c r="N18" i="10"/>
  <c r="H113" i="14"/>
  <c r="C33" i="14"/>
  <c r="D8" i="11" s="1"/>
  <c r="H107" i="14"/>
  <c r="G107" i="14"/>
  <c r="G109" i="14"/>
  <c r="H109" i="14"/>
  <c r="G81" i="14"/>
  <c r="H81" i="14"/>
  <c r="G113" i="14"/>
  <c r="C123" i="14"/>
  <c r="D68" i="14"/>
  <c r="H122" i="14"/>
  <c r="G28" i="14"/>
  <c r="E50" i="14"/>
  <c r="H118" i="14"/>
  <c r="F18" i="11"/>
  <c r="G118" i="14"/>
  <c r="G90" i="14"/>
  <c r="H90" i="14"/>
  <c r="D71" i="14"/>
  <c r="C71" i="14"/>
  <c r="D17" i="11"/>
  <c r="D18" i="11"/>
  <c r="F7" i="11"/>
  <c r="G26" i="14"/>
  <c r="F50" i="14"/>
  <c r="G7" i="11"/>
  <c r="H26" i="14"/>
  <c r="G125" i="14"/>
  <c r="H125" i="14"/>
  <c r="E88" i="2"/>
  <c r="E70" i="2"/>
  <c r="E18" i="11"/>
  <c r="C27" i="14"/>
  <c r="C50" i="14"/>
  <c r="G126" i="14"/>
  <c r="H126" i="14"/>
  <c r="G124" i="14"/>
  <c r="H124" i="14"/>
  <c r="G18" i="11"/>
  <c r="G74" i="14"/>
  <c r="H74" i="14"/>
  <c r="G58" i="14"/>
  <c r="H58" i="14"/>
  <c r="D41" i="14"/>
  <c r="D46" i="14" s="1"/>
  <c r="H49" i="14" l="1"/>
  <c r="H70" i="2"/>
  <c r="H59" i="2"/>
  <c r="G59" i="2"/>
  <c r="D13" i="11"/>
  <c r="L22" i="10"/>
  <c r="N22" i="10"/>
  <c r="D33" i="14"/>
  <c r="C34" i="14"/>
  <c r="E33" i="14"/>
  <c r="D89" i="14"/>
  <c r="D87" i="14"/>
  <c r="D68" i="18"/>
  <c r="E10" i="11"/>
  <c r="E9" i="11"/>
  <c r="E11" i="11"/>
  <c r="D72" i="14"/>
  <c r="E34" i="18"/>
  <c r="E65" i="18" s="1"/>
  <c r="F68" i="14"/>
  <c r="D88" i="14"/>
  <c r="F123" i="14"/>
  <c r="H27" i="14"/>
  <c r="G27" i="14"/>
  <c r="D7" i="11"/>
  <c r="C32" i="14"/>
  <c r="C41" i="14" s="1"/>
  <c r="C46" i="14" s="1"/>
  <c r="G50" i="14"/>
  <c r="H50" i="14"/>
  <c r="E41" i="14"/>
  <c r="E46" i="14" s="1"/>
  <c r="G70" i="2" l="1"/>
  <c r="G34" i="18"/>
  <c r="H65" i="18"/>
  <c r="G65" i="18"/>
  <c r="H34" i="18"/>
  <c r="H82" i="2"/>
  <c r="G82" i="2"/>
  <c r="G88" i="2"/>
  <c r="E13" i="11"/>
  <c r="E8" i="11"/>
  <c r="D34" i="14"/>
  <c r="F13" i="11"/>
  <c r="F8" i="11"/>
  <c r="E34" i="14"/>
  <c r="F71" i="14"/>
  <c r="E89" i="14"/>
  <c r="E87" i="14"/>
  <c r="D10" i="11"/>
  <c r="C89" i="14"/>
  <c r="F11" i="11"/>
  <c r="F10" i="11"/>
  <c r="F9" i="11"/>
  <c r="E68" i="14"/>
  <c r="H68" i="14" s="1"/>
  <c r="C87" i="14"/>
  <c r="C88" i="14"/>
  <c r="D9" i="11"/>
  <c r="D11" i="11"/>
  <c r="E88" i="14"/>
  <c r="F41" i="14"/>
  <c r="G41" i="14" s="1"/>
  <c r="G32" i="14"/>
  <c r="H32" i="14"/>
  <c r="G123" i="14"/>
  <c r="H123" i="14"/>
  <c r="H75" i="2" l="1"/>
  <c r="G75" i="2"/>
  <c r="G68" i="14"/>
  <c r="E68" i="18"/>
  <c r="E71" i="14"/>
  <c r="G71" i="14" s="1"/>
  <c r="F17" i="19"/>
  <c r="H41" i="14"/>
  <c r="F46" i="14"/>
  <c r="G46" i="14" s="1"/>
  <c r="F33" i="14"/>
  <c r="H33" i="14" s="1"/>
  <c r="H88" i="2"/>
  <c r="E72" i="14" l="1"/>
  <c r="F89" i="14"/>
  <c r="F87" i="14"/>
  <c r="G8" i="11"/>
  <c r="G13" i="11"/>
  <c r="G10" i="11"/>
  <c r="G9" i="11"/>
  <c r="G11" i="11"/>
  <c r="F34" i="14"/>
  <c r="H34" i="14" s="1"/>
  <c r="G33" i="14"/>
  <c r="F88" i="14"/>
  <c r="H46" i="14"/>
  <c r="H87" i="14" l="1"/>
  <c r="G87" i="14"/>
  <c r="H89" i="14"/>
  <c r="G89" i="14"/>
  <c r="H88" i="14"/>
  <c r="G88" i="14"/>
  <c r="G34" i="14"/>
  <c r="C72" i="14" l="1"/>
  <c r="H66" i="18" l="1"/>
  <c r="F66" i="14"/>
  <c r="H68" i="18" l="1"/>
  <c r="G68" i="18"/>
  <c r="F72" i="14"/>
  <c r="H66" i="14"/>
  <c r="G66" i="14"/>
  <c r="G72" i="14" l="1"/>
  <c r="H72" i="14"/>
  <c r="H25" i="19"/>
  <c r="H19" i="19"/>
  <c r="E61" i="14"/>
  <c r="G61" i="14" s="1"/>
  <c r="H20" i="19"/>
  <c r="G20" i="19"/>
  <c r="G22" i="19"/>
  <c r="G23" i="19"/>
  <c r="E43" i="19"/>
  <c r="G43" i="19" s="1"/>
  <c r="G19" i="19"/>
  <c r="G25" i="19"/>
  <c r="G24" i="19"/>
  <c r="G26" i="19"/>
  <c r="H61" i="14" l="1"/>
  <c r="E64" i="14"/>
  <c r="H43" i="19"/>
  <c r="H64" i="14" l="1"/>
  <c r="G64" i="14"/>
</calcChain>
</file>

<file path=xl/sharedStrings.xml><?xml version="1.0" encoding="utf-8"?>
<sst xmlns="http://schemas.openxmlformats.org/spreadsheetml/2006/main" count="842" uniqueCount="532">
  <si>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</si>
  <si>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</si>
  <si>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</si>
  <si>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</si>
  <si>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</si>
  <si>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</si>
  <si>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</si>
  <si>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</si>
  <si>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</si>
  <si>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</si>
  <si>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</si>
  <si>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</si>
  <si>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</si>
  <si>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</si>
  <si>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</si>
  <si>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</si>
  <si>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</si>
  <si>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</si>
  <si>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</si>
  <si>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</si>
  <si>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</si>
  <si>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</si>
  <si>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</si>
  <si>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</si>
  <si>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</si>
  <si>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</si>
  <si>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</si>
  <si>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</si>
  <si>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</si>
  <si>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</si>
  <si>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</si>
  <si>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</si>
  <si>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</si>
  <si>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</si>
  <si>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</si>
  <si>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</si>
  <si>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</si>
  <si>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</si>
  <si>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</si>
  <si>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</si>
  <si>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</si>
  <si>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</si>
  <si>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</si>
  <si>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</si>
  <si>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</si>
  <si>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</si>
  <si>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</si>
  <si>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</si>
  <si>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</si>
  <si>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</si>
  <si>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</si>
  <si>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</si>
  <si>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</si>
  <si>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</si>
  <si>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</si>
  <si>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</si>
  <si>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</si>
  <si>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</si>
  <si>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</si>
  <si>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</si>
  <si>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</si>
  <si>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</si>
  <si>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</si>
  <si>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</si>
  <si>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</si>
  <si>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</si>
  <si>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</si>
  <si>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</si>
  <si>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</si>
  <si>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</si>
  <si>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</si>
  <si>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</si>
  <si>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</si>
  <si>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Дата видачі / погашення (графік)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</si>
  <si>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</si>
  <si>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</si>
  <si>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</si>
  <si>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 xml:space="preserve">         (ініціали, прізвище)    </t>
  </si>
  <si>
    <t>у тому числі: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</si>
  <si>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</si>
  <si>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</si>
  <si>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</si>
  <si>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</si>
  <si>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</si>
  <si>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</si>
  <si>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</si>
  <si>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</si>
  <si>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</si>
  <si>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</si>
  <si>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Усього витрат</t>
  </si>
  <si>
    <t>Інформація</t>
  </si>
  <si>
    <t>інші витрати (розшифрувати)</t>
  </si>
  <si>
    <t>Найменування  банку</t>
  </si>
  <si>
    <t>(ініціали, прізвище)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</si>
  <si>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</si>
  <si>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</si>
  <si>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</si>
  <si>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</si>
  <si>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</si>
  <si>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Рік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</si>
  <si>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</si>
  <si>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</si>
  <si>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</si>
  <si>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</si>
  <si>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</si>
  <si>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</si>
  <si>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</si>
  <si>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</si>
  <si>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</si>
  <si>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</si>
  <si>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</si>
  <si>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</si>
  <si>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</si>
  <si>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</si>
  <si>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</si>
  <si>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</si>
  <si>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</si>
  <si>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</si>
  <si>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</si>
  <si>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</si>
  <si>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</si>
  <si>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</si>
  <si>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</si>
  <si>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</si>
  <si>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</si>
  <si>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</si>
  <si>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</si>
  <si>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</si>
  <si>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</si>
  <si>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</si>
  <si>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</si>
  <si>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</si>
  <si>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</si>
  <si>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</si>
  <si>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</si>
  <si>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</si>
  <si>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</si>
  <si>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ЗВІТ</t>
  </si>
  <si>
    <t>__________________________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</si>
  <si>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</si>
  <si>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</si>
  <si>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</si>
  <si>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</si>
  <si>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</si>
  <si>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</si>
  <si>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</si>
  <si>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</si>
  <si>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</si>
  <si>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</si>
  <si>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</si>
  <si>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</si>
  <si>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</si>
  <si>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</si>
  <si>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</si>
  <si>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</si>
  <si>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</si>
  <si>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</si>
  <si>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</si>
  <si>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</si>
  <si>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</si>
  <si>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</si>
  <si>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</si>
  <si>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</si>
  <si>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</si>
  <si>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</si>
  <si>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</si>
  <si>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</si>
  <si>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</si>
  <si>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</si>
  <si>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</si>
  <si>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</si>
  <si>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</si>
  <si>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</si>
  <si>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</si>
  <si>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 xml:space="preserve">(ініціали, прізвище)    </t>
  </si>
  <si>
    <t>Ковенанти/обмежувальні коефіцієнти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</si>
  <si>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</si>
  <si>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</si>
  <si>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</si>
  <si>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</si>
  <si>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</si>
  <si>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</si>
  <si>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</si>
  <si>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</si>
  <si>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</si>
  <si>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</si>
  <si>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</si>
  <si>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(    )</t>
  </si>
  <si>
    <t>зміна ціни одиниці  (вартості продукції/     наданих послуг)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</si>
  <si>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</si>
  <si>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</si>
  <si>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</si>
  <si>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</si>
  <si>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</si>
  <si>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</si>
  <si>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</si>
  <si>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</si>
  <si>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</si>
  <si>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</si>
  <si>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</si>
  <si>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</si>
  <si>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</si>
  <si>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</si>
  <si>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</si>
  <si>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</si>
  <si>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</si>
  <si>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</si>
  <si>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</si>
  <si>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</si>
  <si>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</si>
  <si>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</si>
  <si>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</si>
  <si>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</si>
  <si>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</si>
  <si>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</si>
  <si>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</si>
  <si>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</si>
  <si>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</si>
  <si>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Повернення коштів до бюджету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</si>
  <si>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</si>
  <si>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</si>
  <si>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</si>
  <si>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</si>
  <si>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</si>
  <si>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</si>
  <si>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</si>
  <si>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</si>
  <si>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</si>
  <si>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</si>
  <si>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</si>
  <si>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</si>
  <si>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</si>
  <si>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</si>
  <si>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</si>
  <si>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</si>
  <si>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</si>
  <si>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</si>
  <si>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</si>
  <si>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</si>
  <si>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</si>
  <si>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</si>
  <si>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</si>
  <si>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</si>
  <si>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</si>
  <si>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</si>
  <si>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</si>
  <si>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</si>
  <si>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</si>
  <si>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</si>
  <si>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</si>
  <si>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</si>
  <si>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</si>
  <si>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</si>
  <si>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</si>
  <si>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</si>
  <si>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</si>
  <si>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</si>
  <si>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</si>
  <si>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</si>
  <si>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</si>
  <si>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</si>
  <si>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</si>
  <si>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</si>
  <si>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</si>
  <si>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</si>
  <si>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</si>
  <si>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</si>
  <si>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</si>
  <si>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</si>
  <si>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</si>
  <si>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</si>
  <si>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</si>
  <si>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</si>
  <si>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</si>
  <si>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</si>
  <si>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</si>
  <si>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</si>
  <si>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</si>
  <si>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</si>
  <si>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</si>
  <si>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</si>
  <si>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</si>
  <si>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Дата
початку
оренди</t>
  </si>
  <si>
    <t>Документ, яким затверджений титул будови,
із зазначенням органу, який його погодив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</si>
  <si>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</si>
  <si>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</si>
  <si>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</si>
  <si>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</si>
  <si>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</si>
  <si>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</si>
  <si>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</si>
  <si>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</si>
  <si>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</si>
  <si>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</si>
  <si>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</si>
  <si>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</si>
  <si>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</si>
  <si>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залучені кредитні кошти</t>
  </si>
  <si>
    <t>бюджетне фінансування</t>
  </si>
  <si>
    <t>інші джерела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</si>
  <si>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</si>
  <si>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</si>
  <si>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</si>
  <si>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</si>
  <si>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</si>
  <si>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</si>
  <si>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</si>
  <si>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</si>
  <si>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Цільове фінансування  (розшифрувати)</t>
  </si>
  <si>
    <t>Виручка від реалізації продукції (товарів, робіт, послуг)</t>
  </si>
  <si>
    <t xml:space="preserve">Інші надходження (розшифрувати) 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</si>
  <si>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</si>
  <si>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</si>
  <si>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</si>
  <si>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</si>
  <si>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</si>
  <si>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</si>
  <si>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</si>
  <si>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</si>
  <si>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</si>
  <si>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</si>
  <si>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</si>
  <si>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</si>
  <si>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</si>
  <si>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</si>
  <si>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</si>
  <si>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</si>
  <si>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{Додаток 3 в редакції Наказу Міністерства економічного розвитку і торгівлі № 1394 від 03.11.2015}</t>
  </si>
  <si>
    <t>у тому числі державні гранти і субсидії</t>
  </si>
  <si>
    <t>у тому числі фінансові запозичення</t>
  </si>
  <si>
    <t>Усього пасиви</t>
  </si>
  <si>
    <t>Контроль</t>
  </si>
  <si>
    <t xml:space="preserve">Факт наростаючим підсумком
з початку року 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</si>
  <si>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</si>
  <si>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</si>
  <si>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>Надходження коштів з міського бюджету</t>
  </si>
  <si>
    <t>Поповнення статуного капіталу підприємства</t>
  </si>
  <si>
    <t>Направлення коштів на:</t>
  </si>
  <si>
    <t>поповнення обігових коштів (розшифрувати)</t>
  </si>
  <si>
    <t xml:space="preserve">Усього виплат </t>
  </si>
  <si>
    <t>гроші та їх еквіваленти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</si>
  <si>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</si>
  <si>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</si>
  <si>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</si>
  <si>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8. Капітальне будівництво (рядок 4010 таблиці 4)</t>
  </si>
  <si>
    <t>Таблиця 1</t>
  </si>
  <si>
    <t>Таблиця 2</t>
  </si>
  <si>
    <t>Таблиця 3</t>
  </si>
  <si>
    <t>Таблиця 4</t>
  </si>
  <si>
    <t>Таблиця 5</t>
  </si>
  <si>
    <t>Таблиця 6</t>
  </si>
  <si>
    <t>Продовження таблиці 6</t>
  </si>
  <si>
    <t>Таблиця 7</t>
  </si>
  <si>
    <t>(тис.грн)</t>
  </si>
  <si>
    <t>Адміністративні витрати</t>
  </si>
  <si>
    <t>Інші операційні доходи</t>
  </si>
  <si>
    <t>Інші доходи</t>
  </si>
  <si>
    <t>Інші витрати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</si>
  <si>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</si>
  <si>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</si>
  <si>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</si>
  <si>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Інші податки, збори та платежі на користь держави</t>
  </si>
  <si>
    <t>1048/1</t>
  </si>
  <si>
    <t xml:space="preserve"> (посада)</t>
  </si>
  <si>
    <t xml:space="preserve"> 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</si>
  <si>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</si>
  <si>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</si>
  <si>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</si>
  <si>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</si>
  <si>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</si>
  <si>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</si>
  <si>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тис.грн</t>
  </si>
  <si>
    <t>Надходження від відсотків за залишками коштів на поточних рахунках</t>
  </si>
  <si>
    <t>Надходженнґ від повернення авансів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</si>
  <si>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</si>
  <si>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</si>
  <si>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</si>
  <si>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</si>
  <si>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</si>
  <si>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</si>
  <si>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погашення позик</t>
  </si>
  <si>
    <t>Витрачання на сплату дивідендів</t>
  </si>
  <si>
    <t>Витрачання на сплату відсотків за користування позиковим капіталом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</si>
  <si>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</si>
  <si>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>капітальне будівництво (розшифрувати)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</si>
  <si>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</si>
  <si>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тис.грн (без ПДВ)</t>
  </si>
  <si>
    <t xml:space="preserve">Факт наростаючим підсумком 
з початку року 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</si>
  <si>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</si>
  <si>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</si>
  <si>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</si>
  <si>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</si>
  <si>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</si>
  <si>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Середньомісячні витрати на оплату праці 
одного працівника (грн), усього,
у тому числі:</t>
  </si>
  <si>
    <t>Найменування видів діяльності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</si>
  <si>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</si>
  <si>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</si>
  <si>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</si>
  <si>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</si>
  <si>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</si>
  <si>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</si>
  <si>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Інші операційні витрати,  усього, у тому числі:</t>
  </si>
  <si>
    <t>Відхилення,
(%)</t>
  </si>
  <si>
    <t>Надходження грошових коштів від операційної діяльності</t>
  </si>
  <si>
    <t>Інші надходження, усього, у тому числі: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</si>
  <si>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</si>
  <si>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</si>
  <si>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</si>
  <si>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 xml:space="preserve">Усього нарахованих виплат 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</si>
  <si>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</si>
  <si>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</si>
  <si>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</si>
  <si>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єдиний внесок на загальнообов'язкове державне соціальне страхування</t>
  </si>
  <si>
    <t>Розшифровка до Таблиці 1 "Формування фінансових результатів"</t>
  </si>
  <si>
    <t>Розшифровка до Таблиці 2 "Розрахунки з бюджетом"</t>
  </si>
  <si>
    <t>Розшифровка до Таблиці 3 "Рух грошових коштів (за прямим методом)"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</si>
  <si>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</si>
  <si>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</si>
  <si>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</si>
  <si>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indexed="8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indexed="8"/>
        <rFont val="Times New Roman"/>
        <family val="1"/>
        <charset val="204"/>
      </rPr>
      <t>, у тому числі: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</si>
  <si>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</si>
  <si>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t>Одиниця виміру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</si>
  <si>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</si>
  <si>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</si>
  <si>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рекламні та маркетингові послуги</t>
  </si>
  <si>
    <t>бензопила</t>
  </si>
  <si>
    <t>Інші  операційні доходи, усього, у тому числі:</t>
  </si>
  <si>
    <t>Надходження від отримання субсидій, дотацій</t>
  </si>
  <si>
    <t>Інші джерела (одержувачі бюджетних коштів)</t>
  </si>
  <si>
    <t>Витрати на паливо (опалення)</t>
  </si>
  <si>
    <t xml:space="preserve">придбання та оновлення необоротних активів </t>
  </si>
  <si>
    <t>_________________________</t>
  </si>
  <si>
    <t>Відхилення, (+,-)</t>
  </si>
  <si>
    <t>придбання (виготовлення) інших необоротних матеріальних активів, усього, у тому числі:</t>
  </si>
  <si>
    <t>придбання (виготовлення) основних засобів, усього, у тому числі:</t>
  </si>
  <si>
    <t>інші джерела (розшифрувати)</t>
  </si>
  <si>
    <t>Матеріальні витрати</t>
  </si>
  <si>
    <t>інші податки, збори та платежі (розшифрувати)</t>
  </si>
  <si>
    <t>Середньомісячні витрати на оплату праці одного працівника (грн), усього, у тому числі:</t>
  </si>
  <si>
    <t>-</t>
  </si>
  <si>
    <t>інші витрати на збут (розшифрувати)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</si>
  <si>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ТГ</t>
  </si>
  <si>
    <t>комунальними підприємствами, що є власністю Вінницької міської об'єднаної територіальної громади до бюджету Вінницької міської ТГ</t>
  </si>
  <si>
    <t>інші  (штрафи, пені, неустойки) (розшифрувати)</t>
  </si>
  <si>
    <t xml:space="preserve">Інші витрати (розшифрувати) </t>
  </si>
  <si>
    <t>Директор КП</t>
  </si>
  <si>
    <t>__________________</t>
  </si>
  <si>
    <t xml:space="preserve"> КП "Школяр"</t>
  </si>
  <si>
    <t>комунальне підприємство</t>
  </si>
  <si>
    <t>м.Вінниця</t>
  </si>
  <si>
    <t>Департамент адміністративних послуг</t>
  </si>
  <si>
    <t>Сфера обслуговування</t>
  </si>
  <si>
    <t>Постачання інших готових страв</t>
  </si>
  <si>
    <t>комунальна</t>
  </si>
  <si>
    <t>м.Вінниця, вул. Брацлавська,33</t>
  </si>
  <si>
    <t>Окунь А.В.</t>
  </si>
  <si>
    <t>56.29</t>
  </si>
  <si>
    <t>ПРО ВИКОНАННЯ ПОКАЗНИКІВ ФІНАНСОВОГО ПЛАНУ  КП "Школяр"</t>
  </si>
  <si>
    <t>тис. грн</t>
  </si>
  <si>
    <t>господарські витрати на побутову хімію: миючі засоби  та дизинфікуючі засоби для обладнання ідалень та кухонь</t>
  </si>
  <si>
    <t>витрати на придбання кухоного інвентарю та приладдя</t>
  </si>
  <si>
    <t>послуги з проведення санітарної дезінфекції приміщення кондитерського цеху</t>
  </si>
  <si>
    <t>послуги з медичного огляду працівників</t>
  </si>
  <si>
    <t>послуги з проведення лабораторних досліджень</t>
  </si>
  <si>
    <t xml:space="preserve">витрати на споживання водопостачання </t>
  </si>
  <si>
    <t>відшкодування витрат на комунальні послуги школи -інтернат</t>
  </si>
  <si>
    <t>списання малоцінних швидкозношувальних предметів</t>
  </si>
  <si>
    <t>витрати на сплату комісії банку за розрахункові операції</t>
  </si>
  <si>
    <t>витрати на сплату комісії банку за інкасацію каси</t>
  </si>
  <si>
    <t xml:space="preserve">послуги на  водопостачання (водовідведення) </t>
  </si>
  <si>
    <t>витрати на  споживання теплової енергії та абонплата на теплову енергію в літній період</t>
  </si>
  <si>
    <t>витрати на споживання електроенергії</t>
  </si>
  <si>
    <t>канцелярські товари</t>
  </si>
  <si>
    <t>заправка та відновлення картриджів до принтерів</t>
  </si>
  <si>
    <t>витрати на періодичні видання</t>
  </si>
  <si>
    <t>оформлення єдиного цифрового підпису (ЕЦП)</t>
  </si>
  <si>
    <t>одержані пені та штрафи</t>
  </si>
  <si>
    <t>нарахування відсотків на залишки коштів на поточному рахунку в банку</t>
  </si>
  <si>
    <t>відсотки, нараховані на кошти, що розміщені на депозитному рахунку</t>
  </si>
  <si>
    <t>Професійні внески</t>
  </si>
  <si>
    <t>інші платежі (професійні внески)</t>
  </si>
  <si>
    <t>одержані пені та шрафи</t>
  </si>
  <si>
    <t>кошти на виплату працівникам по частковому безробіттю на період карантину, встановленого КМУ з метою запобігання поширенню на території України гострої респіраторної хвороби COVID-19 отримані від Вінницького міського центру зайнятості</t>
  </si>
  <si>
    <t>сплата за розрахунково-банківське обслуговування</t>
  </si>
  <si>
    <t>сплата за  послуги інкасації</t>
  </si>
  <si>
    <t>повернення покупцю</t>
  </si>
  <si>
    <t>сплата по виконавчим листам</t>
  </si>
  <si>
    <t>виплата неоподаткованої матеріальної допомоги працівникам</t>
  </si>
  <si>
    <t>сплата судового збору</t>
  </si>
  <si>
    <t xml:space="preserve"> виплата працівникам по частковому безробіттю на період карантину, встановленого КМУ з метою запобігання поширенню на території України гострої респіраторної хвороби COVID-19 отримані від Вінницького міського центру зайнятост</t>
  </si>
  <si>
    <t>чафіндіш (малий марміт для підігріву їжі)</t>
  </si>
  <si>
    <t>послуги  харчування учнів в їдальні шкіл на підставі проведених тендерів (міський+обласний бюджет)</t>
  </si>
  <si>
    <t>реалізації  гарячого харчування та буфетної продукції через поточну лінію їдальні шкіл</t>
  </si>
  <si>
    <t>ВАЗ (Лада) 21144</t>
  </si>
  <si>
    <t>для поїздок, пов’язаних із службовою діяльністю посадових осіб  організації</t>
  </si>
  <si>
    <t>придбання (виготовлення) основних засобів:</t>
  </si>
  <si>
    <t>А.В.Окунь</t>
  </si>
  <si>
    <t>А.В.Окунь___</t>
  </si>
  <si>
    <t>____________________________КП "Школяр"____________________________________</t>
  </si>
  <si>
    <t>за 2022 рік</t>
  </si>
  <si>
    <t xml:space="preserve">минулий 2021 рік </t>
  </si>
  <si>
    <t xml:space="preserve">поточний 2022 рік </t>
  </si>
  <si>
    <t>Звітний 2022 рік</t>
  </si>
  <si>
    <t>Факт минулого 2021 року</t>
  </si>
  <si>
    <t>План звітного 2022 року</t>
  </si>
  <si>
    <t>Факт звітного 2022 року</t>
  </si>
  <si>
    <t>дохід при списання зіпсованих запасів</t>
  </si>
  <si>
    <t>цільове фінансування (фінансова підтримка)</t>
  </si>
  <si>
    <t xml:space="preserve">нестачі та списання зіпсованих запасів </t>
  </si>
  <si>
    <t xml:space="preserve">минулий 
2021 рік </t>
  </si>
  <si>
    <t xml:space="preserve">поточний 
2022 рік </t>
  </si>
  <si>
    <t xml:space="preserve">минулий
 2021 рік </t>
  </si>
  <si>
    <t>Фінансова підтримка  на покриття збитків за результатами фінасового-господарської діяльності підприємства</t>
  </si>
  <si>
    <t>тістоміс GOODFOOD SM30T2V</t>
  </si>
  <si>
    <t>м'ясорубка ТОРГМАШ МИМ -300М</t>
  </si>
  <si>
    <t>минулий 2021 рік</t>
  </si>
  <si>
    <t>поточний 2022 рік</t>
  </si>
  <si>
    <r>
      <t xml:space="preserve">до звіту про виконання показників фінансового плану за 2022 рік 
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</t>
    </r>
  </si>
  <si>
    <t>Факт
минулого 2021 року</t>
  </si>
  <si>
    <t>План
звітного 2022 року</t>
  </si>
  <si>
    <t>Факт
звітного 2022 року</t>
  </si>
  <si>
    <t>факт 
минулого 2021 року</t>
  </si>
  <si>
    <t>план
звітного 2022 року</t>
  </si>
  <si>
    <t>факт
звітного 2022 року</t>
  </si>
  <si>
    <t>7. Джерела капітальних інвестицій у 2022 році</t>
  </si>
  <si>
    <t>Заборгованість станом на 01.01.2023 року</t>
  </si>
  <si>
    <t>Заборгованість за кредитами станом на 01.01.2022 року</t>
  </si>
  <si>
    <t>Отримано залучених коштів за звітний 2022 рік</t>
  </si>
  <si>
    <t>Повернено залучених коштів за звітний 2022 рік</t>
  </si>
  <si>
    <t>факт
минулого 2021 року</t>
  </si>
  <si>
    <t xml:space="preserve">минулий 
2021рік </t>
  </si>
  <si>
    <t>Інші цілі (проведення витрат минулих років за рахунок нерозділеного прибутку)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</si>
</sst>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-* #,##0.0\ _₴_-;\-* #,##0.0\ _₴_-;_-* &quot;-&quot;?\ _₴_-;_-@_-"/>
    <numFmt numFmtId="181" formatCode="_-* #,##0\ _₴_-;\-* #,##0\ _₴_-;_-* &quot;-&quot;?\ _₴_-;_-@_-"/>
  </numFmts>
  <fonts count="11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i/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6"/>
      <name val="Arial Cyr"/>
      <charset val="204"/>
    </font>
    <font>
      <u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Arial Cyr"/>
      <charset val="204"/>
    </font>
    <font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4"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2" fillId="2" borderId="0" applyNumberFormat="0" applyBorder="0" applyAlignment="0" applyProtection="0"/>
    <xf numFmtId="0" fontId="1" fillId="2" borderId="0" applyNumberFormat="0" applyBorder="0" applyAlignment="0" applyProtection="0"/>
    <xf numFmtId="0" fontId="32" fillId="3" borderId="0" applyNumberFormat="0" applyBorder="0" applyAlignment="0" applyProtection="0"/>
    <xf numFmtId="0" fontId="1" fillId="3" borderId="0" applyNumberFormat="0" applyBorder="0" applyAlignment="0" applyProtection="0"/>
    <xf numFmtId="0" fontId="32" fillId="4" borderId="0" applyNumberFormat="0" applyBorder="0" applyAlignment="0" applyProtection="0"/>
    <xf numFmtId="0" fontId="1" fillId="4" borderId="0" applyNumberFormat="0" applyBorder="0" applyAlignment="0" applyProtection="0"/>
    <xf numFmtId="0" fontId="32" fillId="5" borderId="0" applyNumberFormat="0" applyBorder="0" applyAlignment="0" applyProtection="0"/>
    <xf numFmtId="0" fontId="1" fillId="5" borderId="0" applyNumberFormat="0" applyBorder="0" applyAlignment="0" applyProtection="0"/>
    <xf numFmtId="0" fontId="32" fillId="6" borderId="0" applyNumberFormat="0" applyBorder="0" applyAlignment="0" applyProtection="0"/>
    <xf numFmtId="0" fontId="1" fillId="6" borderId="0" applyNumberFormat="0" applyBorder="0" applyAlignment="0" applyProtection="0"/>
    <xf numFmtId="0" fontId="32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2" fillId="8" borderId="0" applyNumberFormat="0" applyBorder="0" applyAlignment="0" applyProtection="0"/>
    <xf numFmtId="0" fontId="1" fillId="8" borderId="0" applyNumberFormat="0" applyBorder="0" applyAlignment="0" applyProtection="0"/>
    <xf numFmtId="0" fontId="32" fillId="9" borderId="0" applyNumberFormat="0" applyBorder="0" applyAlignment="0" applyProtection="0"/>
    <xf numFmtId="0" fontId="1" fillId="9" borderId="0" applyNumberFormat="0" applyBorder="0" applyAlignment="0" applyProtection="0"/>
    <xf numFmtId="0" fontId="32" fillId="10" borderId="0" applyNumberFormat="0" applyBorder="0" applyAlignment="0" applyProtection="0"/>
    <xf numFmtId="0" fontId="1" fillId="10" borderId="0" applyNumberFormat="0" applyBorder="0" applyAlignment="0" applyProtection="0"/>
    <xf numFmtId="0" fontId="32" fillId="5" borderId="0" applyNumberFormat="0" applyBorder="0" applyAlignment="0" applyProtection="0"/>
    <xf numFmtId="0" fontId="1" fillId="5" borderId="0" applyNumberFormat="0" applyBorder="0" applyAlignment="0" applyProtection="0"/>
    <xf numFmtId="0" fontId="32" fillId="8" borderId="0" applyNumberFormat="0" applyBorder="0" applyAlignment="0" applyProtection="0"/>
    <xf numFmtId="0" fontId="1" fillId="8" borderId="0" applyNumberFormat="0" applyBorder="0" applyAlignment="0" applyProtection="0"/>
    <xf numFmtId="0" fontId="32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33" fillId="12" borderId="0" applyNumberFormat="0" applyBorder="0" applyAlignment="0" applyProtection="0"/>
    <xf numFmtId="0" fontId="15" fillId="12" borderId="0" applyNumberFormat="0" applyBorder="0" applyAlignment="0" applyProtection="0"/>
    <xf numFmtId="0" fontId="33" fillId="9" borderId="0" applyNumberFormat="0" applyBorder="0" applyAlignment="0" applyProtection="0"/>
    <xf numFmtId="0" fontId="15" fillId="9" borderId="0" applyNumberFormat="0" applyBorder="0" applyAlignment="0" applyProtection="0"/>
    <xf numFmtId="0" fontId="33" fillId="10" borderId="0" applyNumberFormat="0" applyBorder="0" applyAlignment="0" applyProtection="0"/>
    <xf numFmtId="0" fontId="15" fillId="10" borderId="0" applyNumberFormat="0" applyBorder="0" applyAlignment="0" applyProtection="0"/>
    <xf numFmtId="0" fontId="33" fillId="13" borderId="0" applyNumberFormat="0" applyBorder="0" applyAlignment="0" applyProtection="0"/>
    <xf numFmtId="0" fontId="15" fillId="13" borderId="0" applyNumberFormat="0" applyBorder="0" applyAlignment="0" applyProtection="0"/>
    <xf numFmtId="0" fontId="33" fillId="14" borderId="0" applyNumberFormat="0" applyBorder="0" applyAlignment="0" applyProtection="0"/>
    <xf numFmtId="0" fontId="15" fillId="14" borderId="0" applyNumberFormat="0" applyBorder="0" applyAlignment="0" applyProtection="0"/>
    <xf numFmtId="0" fontId="33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26" fillId="3" borderId="0" applyNumberFormat="0" applyBorder="0" applyAlignment="0" applyProtection="0"/>
    <xf numFmtId="0" fontId="18" fillId="20" borderId="1" applyNumberFormat="0" applyAlignment="0" applyProtection="0"/>
    <xf numFmtId="0" fontId="23" fillId="21" borderId="2" applyNumberFormat="0" applyAlignment="0" applyProtection="0"/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168" fontId="12" fillId="0" borderId="0" applyFont="0" applyFill="0" applyBorder="0" applyAlignment="0" applyProtection="0"/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0" fontId="27" fillId="0" borderId="0" applyNumberFormat="0" applyFill="0" applyBorder="0" applyAlignment="0" applyProtection="0"/>
    <xf numFmtId="171" fontId="35" fillId="0" borderId="0" applyAlignment="0">
      <alignment wrapText="1"/>
    </xf>
    <xf numFmtId="0" fontId="30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37" fillId="22" borderId="7">
      <alignment horizontal="left" vertical="center"/>
      <protection locked="0"/>
    </xf>
    <xf numFmtId="49" fontId="37" fillId="22" borderId="7">
      <alignment horizontal="left" vertical="center"/>
    </xf>
    <xf numFmtId="4" fontId="37" fillId="22" borderId="7">
      <alignment horizontal="right" vertical="center"/>
      <protection locked="0"/>
    </xf>
    <xf numFmtId="4" fontId="37" fillId="22" borderId="7">
      <alignment horizontal="right" vertical="center"/>
    </xf>
    <xf numFmtId="4" fontId="38" fillId="22" borderId="7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4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4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" fontId="42" fillId="22" borderId="3">
      <alignment horizontal="right" vertical="center"/>
      <protection locked="0"/>
    </xf>
    <xf numFmtId="4" fontId="42" fillId="22" borderId="3">
      <alignment horizontal="right" vertical="center"/>
    </xf>
    <xf numFmtId="4" fontId="44" fillId="22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" fontId="46" fillId="0" borderId="3">
      <alignment horizontal="right" vertical="center"/>
      <protection locked="0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" fontId="47" fillId="0" borderId="3">
      <alignment horizontal="right" vertical="center"/>
      <protection locked="0"/>
    </xf>
    <xf numFmtId="4" fontId="47" fillId="0" borderId="3">
      <alignment horizontal="right" vertical="center"/>
    </xf>
    <xf numFmtId="49" fontId="45" fillId="0" borderId="3">
      <alignment horizontal="left" vertical="center"/>
      <protection locked="0"/>
    </xf>
    <xf numFmtId="49" fontId="46" fillId="0" borderId="3">
      <alignment horizontal="left" vertical="center"/>
      <protection locked="0"/>
    </xf>
    <xf numFmtId="4" fontId="45" fillId="0" borderId="3">
      <alignment horizontal="right" vertical="center"/>
      <protection locked="0"/>
    </xf>
    <xf numFmtId="0" fontId="28" fillId="0" borderId="8" applyNumberFormat="0" applyFill="0" applyAlignment="0" applyProtection="0"/>
    <xf numFmtId="0" fontId="25" fillId="23" borderId="0" applyNumberFormat="0" applyBorder="0" applyAlignment="0" applyProtection="0"/>
    <xf numFmtId="0" fontId="12" fillId="0" borderId="0"/>
    <xf numFmtId="0" fontId="12" fillId="0" borderId="0"/>
    <xf numFmtId="0" fontId="12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9" fillId="26" borderId="3">
      <alignment horizontal="right" vertical="center"/>
      <protection locked="0"/>
    </xf>
    <xf numFmtId="4" fontId="49" fillId="27" borderId="3">
      <alignment horizontal="right" vertical="center"/>
      <protection locked="0"/>
    </xf>
    <xf numFmtId="4" fontId="49" fillId="28" borderId="3">
      <alignment horizontal="right" vertical="center"/>
      <protection locked="0"/>
    </xf>
    <xf numFmtId="0" fontId="17" fillId="20" borderId="10" applyNumberFormat="0" applyAlignment="0" applyProtection="0"/>
    <xf numFmtId="49" fontId="34" fillId="0" borderId="3">
      <alignment horizontal="left" vertical="center" wrapText="1"/>
      <protection locked="0"/>
    </xf>
    <xf numFmtId="49" fontId="34" fillId="0" borderId="3">
      <alignment horizontal="left" vertical="center" wrapText="1"/>
      <protection locked="0"/>
    </xf>
    <xf numFmtId="0" fontId="24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3" fillId="16" borderId="0" applyNumberFormat="0" applyBorder="0" applyAlignment="0" applyProtection="0"/>
    <xf numFmtId="0" fontId="15" fillId="16" borderId="0" applyNumberFormat="0" applyBorder="0" applyAlignment="0" applyProtection="0"/>
    <xf numFmtId="0" fontId="33" fillId="17" borderId="0" applyNumberFormat="0" applyBorder="0" applyAlignment="0" applyProtection="0"/>
    <xf numFmtId="0" fontId="15" fillId="17" borderId="0" applyNumberFormat="0" applyBorder="0" applyAlignment="0" applyProtection="0"/>
    <xf numFmtId="0" fontId="33" fillId="18" borderId="0" applyNumberFormat="0" applyBorder="0" applyAlignment="0" applyProtection="0"/>
    <xf numFmtId="0" fontId="15" fillId="18" borderId="0" applyNumberFormat="0" applyBorder="0" applyAlignment="0" applyProtection="0"/>
    <xf numFmtId="0" fontId="33" fillId="13" borderId="0" applyNumberFormat="0" applyBorder="0" applyAlignment="0" applyProtection="0"/>
    <xf numFmtId="0" fontId="15" fillId="13" borderId="0" applyNumberFormat="0" applyBorder="0" applyAlignment="0" applyProtection="0"/>
    <xf numFmtId="0" fontId="33" fillId="14" borderId="0" applyNumberFormat="0" applyBorder="0" applyAlignment="0" applyProtection="0"/>
    <xf numFmtId="0" fontId="15" fillId="14" borderId="0" applyNumberFormat="0" applyBorder="0" applyAlignment="0" applyProtection="0"/>
    <xf numFmtId="0" fontId="33" fillId="19" borderId="0" applyNumberFormat="0" applyBorder="0" applyAlignment="0" applyProtection="0"/>
    <xf numFmtId="0" fontId="15" fillId="19" borderId="0" applyNumberFormat="0" applyBorder="0" applyAlignment="0" applyProtection="0"/>
    <xf numFmtId="0" fontId="50" fillId="7" borderId="1" applyNumberFormat="0" applyAlignment="0" applyProtection="0"/>
    <xf numFmtId="0" fontId="16" fillId="7" borderId="1" applyNumberFormat="0" applyAlignment="0" applyProtection="0"/>
    <xf numFmtId="9" fontId="2" fillId="0" borderId="0" applyFont="0" applyFill="0" applyBorder="0" applyAlignment="0" applyProtection="0"/>
    <xf numFmtId="0" fontId="51" fillId="20" borderId="10" applyNumberFormat="0" applyAlignment="0" applyProtection="0"/>
    <xf numFmtId="0" fontId="17" fillId="20" borderId="10" applyNumberFormat="0" applyAlignment="0" applyProtection="0"/>
    <xf numFmtId="0" fontId="52" fillId="20" borderId="1" applyNumberFormat="0" applyAlignment="0" applyProtection="0"/>
    <xf numFmtId="0" fontId="18" fillId="20" borderId="1" applyNumberFormat="0" applyAlignment="0" applyProtection="0"/>
    <xf numFmtId="172" fontId="12" fillId="0" borderId="0" applyFont="0" applyFill="0" applyBorder="0" applyAlignment="0" applyProtection="0"/>
    <xf numFmtId="0" fontId="53" fillId="0" borderId="4" applyNumberFormat="0" applyFill="0" applyAlignment="0" applyProtection="0"/>
    <xf numFmtId="0" fontId="19" fillId="0" borderId="4" applyNumberFormat="0" applyFill="0" applyAlignment="0" applyProtection="0"/>
    <xf numFmtId="0" fontId="54" fillId="0" borderId="5" applyNumberFormat="0" applyFill="0" applyAlignment="0" applyProtection="0"/>
    <xf numFmtId="0" fontId="20" fillId="0" borderId="5" applyNumberFormat="0" applyFill="0" applyAlignment="0" applyProtection="0"/>
    <xf numFmtId="0" fontId="55" fillId="0" borderId="6" applyNumberFormat="0" applyFill="0" applyAlignment="0" applyProtection="0"/>
    <xf numFmtId="0" fontId="21" fillId="0" borderId="6" applyNumberFormat="0" applyFill="0" applyAlignment="0" applyProtection="0"/>
    <xf numFmtId="0" fontId="5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6" fillId="0" borderId="11" applyNumberFormat="0" applyFill="0" applyAlignment="0" applyProtection="0"/>
    <xf numFmtId="0" fontId="22" fillId="0" borderId="11" applyNumberFormat="0" applyFill="0" applyAlignment="0" applyProtection="0"/>
    <xf numFmtId="0" fontId="57" fillId="21" borderId="2" applyNumberFormat="0" applyAlignment="0" applyProtection="0"/>
    <xf numFmtId="0" fontId="23" fillId="21" borderId="2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3" borderId="0" applyNumberFormat="0" applyBorder="0" applyAlignment="0" applyProtection="0"/>
    <xf numFmtId="0" fontId="25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12" fillId="0" borderId="0"/>
    <xf numFmtId="0" fontId="2" fillId="0" borderId="0"/>
    <xf numFmtId="0" fontId="12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59" fillId="3" borderId="0" applyNumberFormat="0" applyBorder="0" applyAlignment="0" applyProtection="0"/>
    <xf numFmtId="0" fontId="26" fillId="3" borderId="0" applyNumberFormat="0" applyBorder="0" applyAlignment="0" applyProtection="0"/>
    <xf numFmtId="0" fontId="6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1" fillId="25" borderId="9" applyNumberFormat="0" applyFont="0" applyAlignment="0" applyProtection="0"/>
    <xf numFmtId="0" fontId="12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2" fillId="0" borderId="8" applyNumberFormat="0" applyFill="0" applyAlignment="0" applyProtection="0"/>
    <xf numFmtId="0" fontId="28" fillId="0" borderId="8" applyNumberFormat="0" applyFill="0" applyAlignment="0" applyProtection="0"/>
    <xf numFmtId="0" fontId="3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3" fontId="65" fillId="0" borderId="0" applyFont="0" applyFill="0" applyBorder="0" applyAlignment="0" applyProtection="0"/>
    <xf numFmtId="174" fontId="6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6" fillId="4" borderId="0" applyNumberFormat="0" applyBorder="0" applyAlignment="0" applyProtection="0"/>
    <xf numFmtId="0" fontId="30" fillId="4" borderId="0" applyNumberFormat="0" applyBorder="0" applyAlignment="0" applyProtection="0"/>
    <xf numFmtId="176" fontId="67" fillId="22" borderId="12" applyFill="0" applyBorder="0">
      <alignment horizontal="center" vertical="center" wrapText="1"/>
      <protection locked="0"/>
    </xf>
    <xf numFmtId="171" fontId="68" fillId="0" borderId="0">
      <alignment wrapText="1"/>
    </xf>
    <xf numFmtId="171" fontId="35" fillId="0" borderId="0">
      <alignment wrapText="1"/>
    </xf>
  </cellStyleXfs>
  <cellXfs count="774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Fill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14" xfId="0" applyFont="1" applyFill="1" applyBorder="1" applyAlignment="1">
      <alignment horizontal="center" vertical="center" wrapText="1"/>
    </xf>
    <xf numFmtId="0" fontId="69" fillId="0" borderId="0" xfId="0" applyFont="1" applyFill="1"/>
    <xf numFmtId="0" fontId="72" fillId="29" borderId="3" xfId="0" applyFont="1" applyFill="1" applyBorder="1" applyAlignment="1" applyProtection="1">
      <alignment horizontal="left" vertical="center" wrapText="1"/>
      <protection locked="0"/>
    </xf>
    <xf numFmtId="0" fontId="72" fillId="29" borderId="14" xfId="0" quotePrefix="1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left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 wrapText="1"/>
    </xf>
    <xf numFmtId="173" fontId="4" fillId="29" borderId="3" xfId="0" applyNumberFormat="1" applyFont="1" applyFill="1" applyBorder="1" applyAlignment="1">
      <alignment horizontal="center" vertical="center" wrapText="1"/>
    </xf>
    <xf numFmtId="169" fontId="4" fillId="29" borderId="3" xfId="207" applyNumberFormat="1" applyFont="1" applyFill="1" applyBorder="1" applyAlignment="1">
      <alignment horizontal="right" vertical="center" wrapText="1"/>
    </xf>
    <xf numFmtId="0" fontId="5" fillId="29" borderId="0" xfId="0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center" vertical="center"/>
    </xf>
    <xf numFmtId="0" fontId="5" fillId="29" borderId="0" xfId="0" quotePrefix="1" applyFont="1" applyFill="1" applyBorder="1" applyAlignment="1">
      <alignment horizontal="center" vertical="center"/>
    </xf>
    <xf numFmtId="0" fontId="5" fillId="29" borderId="0" xfId="0" applyFont="1" applyFill="1" applyAlignment="1">
      <alignment vertical="center"/>
    </xf>
    <xf numFmtId="0" fontId="5" fillId="29" borderId="3" xfId="246" applyFont="1" applyFill="1" applyBorder="1" applyAlignment="1">
      <alignment horizontal="left" vertical="center" wrapText="1"/>
    </xf>
    <xf numFmtId="0" fontId="5" fillId="29" borderId="3" xfId="246" applyFont="1" applyFill="1" applyBorder="1" applyAlignment="1">
      <alignment horizontal="center" vertical="center"/>
    </xf>
    <xf numFmtId="0" fontId="4" fillId="29" borderId="3" xfId="246" applyFont="1" applyFill="1" applyBorder="1" applyAlignment="1">
      <alignment horizontal="center" vertical="center"/>
    </xf>
    <xf numFmtId="0" fontId="5" fillId="29" borderId="0" xfId="246" applyFont="1" applyFill="1" applyBorder="1" applyAlignment="1">
      <alignment horizontal="left" vertical="center" wrapText="1"/>
    </xf>
    <xf numFmtId="0" fontId="5" fillId="29" borderId="0" xfId="246" applyFont="1" applyFill="1" applyBorder="1" applyAlignment="1">
      <alignment horizontal="center" vertical="center"/>
    </xf>
    <xf numFmtId="0" fontId="5" fillId="29" borderId="0" xfId="246" applyFont="1" applyFill="1" applyBorder="1" applyAlignment="1">
      <alignment vertical="center" wrapText="1"/>
    </xf>
    <xf numFmtId="0" fontId="5" fillId="29" borderId="3" xfId="238" applyFont="1" applyFill="1" applyBorder="1" applyAlignment="1">
      <alignment horizontal="center" vertical="center"/>
    </xf>
    <xf numFmtId="0" fontId="4" fillId="29" borderId="3" xfId="238" applyFont="1" applyFill="1" applyBorder="1" applyAlignment="1">
      <alignment horizontal="left" vertical="center"/>
    </xf>
    <xf numFmtId="0" fontId="5" fillId="29" borderId="3" xfId="238" applyNumberFormat="1" applyFont="1" applyFill="1" applyBorder="1" applyAlignment="1">
      <alignment horizontal="center" vertical="center" wrapText="1"/>
    </xf>
    <xf numFmtId="0" fontId="5" fillId="29" borderId="3" xfId="238" applyNumberFormat="1" applyFont="1" applyFill="1" applyBorder="1" applyAlignment="1">
      <alignment horizontal="left" vertical="center" wrapText="1"/>
    </xf>
    <xf numFmtId="0" fontId="5" fillId="29" borderId="3" xfId="238" applyFont="1" applyFill="1" applyBorder="1" applyAlignment="1">
      <alignment horizontal="center" vertical="center" wrapText="1"/>
    </xf>
    <xf numFmtId="49" fontId="5" fillId="29" borderId="3" xfId="238" applyNumberFormat="1" applyFont="1" applyFill="1" applyBorder="1" applyAlignment="1">
      <alignment horizontal="left" vertical="center" wrapText="1"/>
    </xf>
    <xf numFmtId="0" fontId="11" fillId="29" borderId="0" xfId="0" applyFont="1" applyFill="1"/>
    <xf numFmtId="3" fontId="5" fillId="29" borderId="0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left" vertical="center" wrapText="1" shrinkToFit="1"/>
    </xf>
    <xf numFmtId="0" fontId="9" fillId="29" borderId="0" xfId="0" applyFont="1" applyFill="1" applyAlignment="1">
      <alignment vertical="center"/>
    </xf>
    <xf numFmtId="0" fontId="7" fillId="29" borderId="0" xfId="0" applyFont="1" applyFill="1" applyAlignment="1">
      <alignment horizontal="center" vertical="center"/>
    </xf>
    <xf numFmtId="0" fontId="5" fillId="29" borderId="19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right" vertical="center"/>
    </xf>
    <xf numFmtId="1" fontId="5" fillId="29" borderId="0" xfId="0" applyNumberFormat="1" applyFont="1" applyFill="1" applyBorder="1" applyAlignment="1">
      <alignment horizontal="center" vertical="center"/>
    </xf>
    <xf numFmtId="0" fontId="4" fillId="29" borderId="0" xfId="0" applyFont="1" applyFill="1" applyBorder="1" applyAlignment="1">
      <alignment vertical="center"/>
    </xf>
    <xf numFmtId="0" fontId="4" fillId="29" borderId="0" xfId="0" applyFont="1" applyFill="1" applyBorder="1" applyAlignment="1">
      <alignment horizontal="right" vertical="center"/>
    </xf>
    <xf numFmtId="0" fontId="5" fillId="29" borderId="0" xfId="0" applyFont="1" applyFill="1" applyAlignment="1">
      <alignment horizontal="right" vertical="center"/>
    </xf>
    <xf numFmtId="0" fontId="8" fillId="29" borderId="0" xfId="0" applyFont="1" applyFill="1" applyBorder="1" applyAlignment="1">
      <alignment vertical="center"/>
    </xf>
    <xf numFmtId="170" fontId="5" fillId="29" borderId="0" xfId="0" applyNumberFormat="1" applyFont="1" applyFill="1" applyAlignment="1">
      <alignment vertical="center"/>
    </xf>
    <xf numFmtId="3" fontId="5" fillId="29" borderId="18" xfId="0" applyNumberFormat="1" applyFont="1" applyFill="1" applyBorder="1" applyAlignment="1">
      <alignment vertical="center" wrapText="1"/>
    </xf>
    <xf numFmtId="169" fontId="4" fillId="29" borderId="0" xfId="0" applyNumberFormat="1" applyFont="1" applyFill="1" applyBorder="1" applyAlignment="1">
      <alignment horizontal="right" vertical="center" wrapText="1"/>
    </xf>
    <xf numFmtId="169" fontId="4" fillId="29" borderId="0" xfId="0" applyNumberFormat="1" applyFont="1" applyFill="1" applyBorder="1" applyAlignment="1">
      <alignment horizontal="center" vertical="center" wrapText="1"/>
    </xf>
    <xf numFmtId="170" fontId="4" fillId="29" borderId="0" xfId="0" applyNumberFormat="1" applyFont="1" applyFill="1" applyBorder="1" applyAlignment="1">
      <alignment horizontal="center" vertical="center" wrapText="1"/>
    </xf>
    <xf numFmtId="170" fontId="4" fillId="29" borderId="0" xfId="0" applyNumberFormat="1" applyFont="1" applyFill="1" applyBorder="1" applyAlignment="1">
      <alignment horizontal="center" vertical="center"/>
    </xf>
    <xf numFmtId="170" fontId="4" fillId="29" borderId="0" xfId="0" applyNumberFormat="1" applyFont="1" applyFill="1" applyBorder="1" applyAlignment="1">
      <alignment vertical="center"/>
    </xf>
    <xf numFmtId="0" fontId="4" fillId="29" borderId="0" xfId="0" applyFont="1" applyFill="1" applyBorder="1" applyAlignment="1">
      <alignment horizontal="left" vertical="center"/>
    </xf>
    <xf numFmtId="0" fontId="14" fillId="29" borderId="0" xfId="0" applyFont="1" applyFill="1" applyAlignment="1">
      <alignment vertical="center"/>
    </xf>
    <xf numFmtId="0" fontId="14" fillId="29" borderId="0" xfId="0" applyFont="1" applyFill="1"/>
    <xf numFmtId="0" fontId="14" fillId="29" borderId="0" xfId="0" applyFont="1" applyFill="1" applyAlignment="1">
      <alignment horizontal="center" vertical="center"/>
    </xf>
    <xf numFmtId="0" fontId="5" fillId="29" borderId="0" xfId="0" applyFont="1" applyFill="1" applyAlignment="1">
      <alignment vertical="center" wrapText="1" shrinkToFit="1"/>
    </xf>
    <xf numFmtId="0" fontId="5" fillId="29" borderId="0" xfId="0" applyFont="1" applyFill="1" applyBorder="1" applyAlignment="1">
      <alignment vertical="center" wrapText="1" shrinkToFit="1"/>
    </xf>
    <xf numFmtId="0" fontId="4" fillId="29" borderId="0" xfId="0" applyFont="1" applyFill="1" applyAlignment="1">
      <alignment horizontal="right" vertical="center"/>
    </xf>
    <xf numFmtId="0" fontId="6" fillId="29" borderId="0" xfId="0" applyFont="1" applyFill="1" applyAlignment="1">
      <alignment vertical="center"/>
    </xf>
    <xf numFmtId="0" fontId="0" fillId="29" borderId="0" xfId="0" applyFill="1"/>
    <xf numFmtId="0" fontId="4" fillId="0" borderId="0" xfId="0" applyFont="1" applyFill="1" applyBorder="1" applyAlignment="1">
      <alignment vertical="center"/>
    </xf>
    <xf numFmtId="0" fontId="4" fillId="29" borderId="3" xfId="246" applyFont="1" applyFill="1" applyBorder="1" applyAlignment="1">
      <alignment horizontal="left" vertical="center" wrapText="1"/>
    </xf>
    <xf numFmtId="0" fontId="5" fillId="29" borderId="3" xfId="0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left" vertical="center" wrapText="1"/>
    </xf>
    <xf numFmtId="0" fontId="4" fillId="29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77" fillId="29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right" vertical="center"/>
    </xf>
    <xf numFmtId="0" fontId="79" fillId="0" borderId="3" xfId="0" applyFont="1" applyFill="1" applyBorder="1" applyAlignment="1">
      <alignment horizontal="center" vertical="center" wrapText="1"/>
    </xf>
    <xf numFmtId="0" fontId="79" fillId="0" borderId="14" xfId="0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/>
    </xf>
    <xf numFmtId="0" fontId="73" fillId="29" borderId="3" xfId="0" applyFont="1" applyFill="1" applyBorder="1" applyAlignment="1">
      <alignment horizontal="left" vertical="center" wrapText="1"/>
    </xf>
    <xf numFmtId="0" fontId="73" fillId="29" borderId="3" xfId="0" quotePrefix="1" applyFont="1" applyFill="1" applyBorder="1" applyAlignment="1">
      <alignment horizontal="center" vertical="center"/>
    </xf>
    <xf numFmtId="173" fontId="73" fillId="29" borderId="3" xfId="0" applyNumberFormat="1" applyFont="1" applyFill="1" applyBorder="1" applyAlignment="1">
      <alignment horizontal="center" vertical="center" wrapText="1"/>
    </xf>
    <xf numFmtId="49" fontId="73" fillId="29" borderId="3" xfId="0" quotePrefix="1" applyNumberFormat="1" applyFont="1" applyFill="1" applyBorder="1" applyAlignment="1">
      <alignment horizontal="left" vertical="center" wrapText="1"/>
    </xf>
    <xf numFmtId="0" fontId="79" fillId="29" borderId="3" xfId="0" applyFont="1" applyFill="1" applyBorder="1" applyAlignment="1">
      <alignment horizontal="left" vertical="center" wrapText="1"/>
    </xf>
    <xf numFmtId="0" fontId="79" fillId="29" borderId="3" xfId="0" quotePrefix="1" applyFont="1" applyFill="1" applyBorder="1" applyAlignment="1">
      <alignment horizontal="center" vertical="center"/>
    </xf>
    <xf numFmtId="173" fontId="79" fillId="29" borderId="3" xfId="0" applyNumberFormat="1" applyFont="1" applyFill="1" applyBorder="1" applyAlignment="1">
      <alignment horizontal="center" vertical="center" wrapText="1"/>
    </xf>
    <xf numFmtId="169" fontId="79" fillId="29" borderId="3" xfId="207" applyNumberFormat="1" applyFont="1" applyFill="1" applyBorder="1" applyAlignment="1">
      <alignment horizontal="right" vertical="center" wrapText="1"/>
    </xf>
    <xf numFmtId="49" fontId="79" fillId="29" borderId="3" xfId="0" quotePrefix="1" applyNumberFormat="1" applyFont="1" applyFill="1" applyBorder="1" applyAlignment="1">
      <alignment horizontal="left" vertical="center" wrapText="1"/>
    </xf>
    <xf numFmtId="0" fontId="73" fillId="29" borderId="0" xfId="0" applyFont="1" applyFill="1" applyBorder="1" applyAlignment="1">
      <alignment horizontal="left" vertical="center" wrapText="1"/>
    </xf>
    <xf numFmtId="0" fontId="73" fillId="29" borderId="0" xfId="0" quotePrefix="1" applyFont="1" applyFill="1" applyBorder="1" applyAlignment="1">
      <alignment horizontal="center"/>
    </xf>
    <xf numFmtId="0" fontId="79" fillId="29" borderId="0" xfId="0" applyFont="1" applyFill="1" applyBorder="1" applyAlignment="1">
      <alignment vertical="center"/>
    </xf>
    <xf numFmtId="0" fontId="73" fillId="0" borderId="0" xfId="0" applyFont="1" applyFill="1" applyAlignment="1">
      <alignment horizontal="right" vertical="center"/>
    </xf>
    <xf numFmtId="0" fontId="79" fillId="29" borderId="19" xfId="0" applyFont="1" applyFill="1" applyBorder="1" applyAlignment="1">
      <alignment horizontal="left" vertical="center" wrapText="1"/>
    </xf>
    <xf numFmtId="0" fontId="74" fillId="29" borderId="15" xfId="246" applyFont="1" applyFill="1" applyBorder="1" applyAlignment="1">
      <alignment horizontal="left" vertical="center" wrapText="1"/>
    </xf>
    <xf numFmtId="0" fontId="74" fillId="29" borderId="19" xfId="0" applyFont="1" applyFill="1" applyBorder="1" applyAlignment="1">
      <alignment horizontal="left" vertical="center" wrapText="1"/>
    </xf>
    <xf numFmtId="0" fontId="73" fillId="29" borderId="17" xfId="246" applyFont="1" applyFill="1" applyBorder="1" applyAlignment="1">
      <alignment horizontal="left" vertical="center" wrapText="1"/>
    </xf>
    <xf numFmtId="0" fontId="73" fillId="29" borderId="16" xfId="246" applyFont="1" applyFill="1" applyBorder="1" applyAlignment="1">
      <alignment horizontal="left" vertical="center" wrapText="1"/>
    </xf>
    <xf numFmtId="0" fontId="73" fillId="29" borderId="19" xfId="0" applyFont="1" applyFill="1" applyBorder="1" applyAlignment="1">
      <alignment horizontal="left" vertical="center" wrapText="1"/>
    </xf>
    <xf numFmtId="0" fontId="73" fillId="29" borderId="19" xfId="0" quotePrefix="1" applyFont="1" applyFill="1" applyBorder="1" applyAlignment="1">
      <alignment horizontal="center" vertical="center"/>
    </xf>
    <xf numFmtId="0" fontId="79" fillId="29" borderId="19" xfId="0" quotePrefix="1" applyFont="1" applyFill="1" applyBorder="1" applyAlignment="1">
      <alignment horizontal="center" vertical="center"/>
    </xf>
    <xf numFmtId="0" fontId="79" fillId="29" borderId="0" xfId="0" applyFont="1" applyFill="1" applyAlignment="1">
      <alignment vertical="center"/>
    </xf>
    <xf numFmtId="0" fontId="73" fillId="29" borderId="0" xfId="0" quotePrefix="1" applyFont="1" applyFill="1" applyBorder="1" applyAlignment="1">
      <alignment horizontal="center" vertical="center"/>
    </xf>
    <xf numFmtId="0" fontId="79" fillId="29" borderId="0" xfId="0" applyFont="1" applyFill="1" applyBorder="1" applyAlignment="1">
      <alignment horizontal="center" vertical="center"/>
    </xf>
    <xf numFmtId="0" fontId="79" fillId="29" borderId="3" xfId="0" applyNumberFormat="1" applyFont="1" applyFill="1" applyBorder="1" applyAlignment="1">
      <alignment horizontal="center" vertical="center"/>
    </xf>
    <xf numFmtId="0" fontId="79" fillId="29" borderId="0" xfId="0" applyFont="1" applyFill="1" applyAlignment="1">
      <alignment horizontal="center" vertical="center"/>
    </xf>
    <xf numFmtId="0" fontId="73" fillId="29" borderId="3" xfId="0" quotePrefix="1" applyNumberFormat="1" applyFont="1" applyFill="1" applyBorder="1" applyAlignment="1">
      <alignment horizontal="center" vertical="center"/>
    </xf>
    <xf numFmtId="0" fontId="79" fillId="0" borderId="0" xfId="0" applyFont="1" applyFill="1"/>
    <xf numFmtId="0" fontId="73" fillId="29" borderId="3" xfId="238" applyFont="1" applyFill="1" applyBorder="1" applyAlignment="1">
      <alignment horizontal="left" vertical="center"/>
    </xf>
    <xf numFmtId="0" fontId="79" fillId="29" borderId="0" xfId="0" applyFont="1" applyFill="1" applyBorder="1" applyAlignment="1">
      <alignment horizontal="left" vertical="center" wrapText="1"/>
    </xf>
    <xf numFmtId="3" fontId="79" fillId="29" borderId="0" xfId="0" applyNumberFormat="1" applyFont="1" applyFill="1" applyBorder="1" applyAlignment="1">
      <alignment horizontal="center" vertical="center" wrapText="1"/>
    </xf>
    <xf numFmtId="0" fontId="79" fillId="29" borderId="0" xfId="0" applyFont="1" applyFill="1" applyBorder="1" applyAlignment="1">
      <alignment horizontal="left" vertical="center" wrapText="1" shrinkToFit="1"/>
    </xf>
    <xf numFmtId="0" fontId="76" fillId="29" borderId="0" xfId="0" applyFont="1" applyFill="1" applyBorder="1" applyAlignment="1">
      <alignment horizontal="left" vertical="center" wrapText="1"/>
    </xf>
    <xf numFmtId="0" fontId="73" fillId="29" borderId="3" xfId="0" applyFont="1" applyFill="1" applyBorder="1" applyAlignment="1">
      <alignment horizontal="left" vertical="center"/>
    </xf>
    <xf numFmtId="0" fontId="73" fillId="29" borderId="0" xfId="0" applyFont="1" applyFill="1" applyBorder="1" applyAlignment="1">
      <alignment horizontal="left" vertical="center"/>
    </xf>
    <xf numFmtId="0" fontId="74" fillId="29" borderId="0" xfId="0" applyFont="1" applyFill="1" applyBorder="1" applyAlignment="1">
      <alignment horizontal="left" vertical="center"/>
    </xf>
    <xf numFmtId="0" fontId="79" fillId="29" borderId="3" xfId="0" applyNumberFormat="1" applyFont="1" applyFill="1" applyBorder="1" applyAlignment="1">
      <alignment horizontal="center" vertical="center" wrapText="1" shrinkToFit="1"/>
    </xf>
    <xf numFmtId="0" fontId="79" fillId="29" borderId="13" xfId="0" applyFont="1" applyFill="1" applyBorder="1" applyAlignment="1">
      <alignment vertical="center"/>
    </xf>
    <xf numFmtId="0" fontId="73" fillId="29" borderId="0" xfId="0" applyFont="1" applyFill="1" applyBorder="1" applyAlignment="1">
      <alignment horizontal="right" vertical="center"/>
    </xf>
    <xf numFmtId="169" fontId="73" fillId="29" borderId="0" xfId="0" applyNumberFormat="1" applyFont="1" applyFill="1" applyBorder="1" applyAlignment="1">
      <alignment horizontal="right" vertical="center"/>
    </xf>
    <xf numFmtId="0" fontId="82" fillId="29" borderId="0" xfId="0" applyFont="1" applyFill="1" applyAlignment="1">
      <alignment vertical="center"/>
    </xf>
    <xf numFmtId="0" fontId="79" fillId="29" borderId="3" xfId="0" applyNumberFormat="1" applyFont="1" applyFill="1" applyBorder="1"/>
    <xf numFmtId="0" fontId="76" fillId="29" borderId="0" xfId="0" applyNumberFormat="1" applyFont="1" applyFill="1" applyBorder="1" applyAlignment="1">
      <alignment horizontal="center" vertical="center"/>
    </xf>
    <xf numFmtId="173" fontId="76" fillId="29" borderId="0" xfId="0" applyNumberFormat="1" applyFont="1" applyFill="1" applyBorder="1" applyAlignment="1">
      <alignment horizontal="center" vertical="center" wrapText="1"/>
    </xf>
    <xf numFmtId="169" fontId="76" fillId="29" borderId="0" xfId="207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vertical="center" wrapText="1"/>
    </xf>
    <xf numFmtId="179" fontId="79" fillId="29" borderId="0" xfId="0" applyNumberFormat="1" applyFont="1" applyFill="1" applyBorder="1" applyAlignment="1">
      <alignment horizontal="center" vertical="center" wrapText="1"/>
    </xf>
    <xf numFmtId="0" fontId="73" fillId="29" borderId="3" xfId="0" applyFont="1" applyFill="1" applyBorder="1" applyAlignment="1">
      <alignment vertical="center" wrapText="1"/>
    </xf>
    <xf numFmtId="0" fontId="73" fillId="29" borderId="3" xfId="0" applyFont="1" applyFill="1" applyBorder="1" applyAlignment="1">
      <alignment horizontal="center" vertical="center" wrapText="1"/>
    </xf>
    <xf numFmtId="180" fontId="79" fillId="29" borderId="3" xfId="0" applyNumberFormat="1" applyFont="1" applyFill="1" applyBorder="1" applyAlignment="1">
      <alignment horizontal="center" vertical="center" wrapText="1"/>
    </xf>
    <xf numFmtId="179" fontId="73" fillId="29" borderId="3" xfId="0" applyNumberFormat="1" applyFont="1" applyFill="1" applyBorder="1" applyAlignment="1">
      <alignment vertical="center" wrapText="1"/>
    </xf>
    <xf numFmtId="179" fontId="79" fillId="29" borderId="3" xfId="0" applyNumberFormat="1" applyFont="1" applyFill="1" applyBorder="1" applyAlignment="1">
      <alignment horizontal="center" vertical="center" wrapText="1"/>
    </xf>
    <xf numFmtId="0" fontId="79" fillId="29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173" fontId="87" fillId="29" borderId="3" xfId="0" applyNumberFormat="1" applyFont="1" applyFill="1" applyBorder="1" applyAlignment="1">
      <alignment horizontal="center" vertical="center" wrapText="1"/>
    </xf>
    <xf numFmtId="169" fontId="87" fillId="29" borderId="3" xfId="207" applyNumberFormat="1" applyFont="1" applyFill="1" applyBorder="1" applyAlignment="1">
      <alignment horizontal="right" vertical="center" wrapText="1"/>
    </xf>
    <xf numFmtId="0" fontId="86" fillId="29" borderId="3" xfId="0" applyFont="1" applyFill="1" applyBorder="1" applyAlignment="1">
      <alignment vertical="center" wrapText="1"/>
    </xf>
    <xf numFmtId="179" fontId="87" fillId="29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89" fillId="29" borderId="3" xfId="182" applyFont="1" applyFill="1" applyBorder="1" applyAlignment="1">
      <alignment horizontal="left" vertical="center" wrapText="1"/>
      <protection locked="0"/>
    </xf>
    <xf numFmtId="0" fontId="90" fillId="29" borderId="3" xfId="0" applyFont="1" applyFill="1" applyBorder="1" applyAlignment="1">
      <alignment horizontal="center" vertical="center" wrapText="1"/>
    </xf>
    <xf numFmtId="179" fontId="89" fillId="29" borderId="3" xfId="0" applyNumberFormat="1" applyFont="1" applyFill="1" applyBorder="1" applyAlignment="1">
      <alignment horizontal="center" vertical="center" wrapText="1"/>
    </xf>
    <xf numFmtId="179" fontId="86" fillId="29" borderId="19" xfId="0" applyNumberFormat="1" applyFont="1" applyFill="1" applyBorder="1" applyAlignment="1">
      <alignment horizontal="right" vertical="center" wrapText="1"/>
    </xf>
    <xf numFmtId="0" fontId="89" fillId="29" borderId="3" xfId="0" applyFont="1" applyFill="1" applyBorder="1" applyAlignment="1" applyProtection="1">
      <alignment horizontal="left" vertical="center" wrapText="1"/>
      <protection locked="0"/>
    </xf>
    <xf numFmtId="0" fontId="90" fillId="29" borderId="3" xfId="246" applyFont="1" applyFill="1" applyBorder="1" applyAlignment="1">
      <alignment horizontal="left" vertical="center" wrapText="1"/>
    </xf>
    <xf numFmtId="0" fontId="90" fillId="29" borderId="3" xfId="0" applyFont="1" applyFill="1" applyBorder="1" applyAlignment="1">
      <alignment horizontal="center" vertical="center"/>
    </xf>
    <xf numFmtId="179" fontId="90" fillId="29" borderId="3" xfId="0" applyNumberFormat="1" applyFont="1" applyFill="1" applyBorder="1" applyAlignment="1">
      <alignment horizontal="center" vertical="center" wrapText="1"/>
    </xf>
    <xf numFmtId="0" fontId="90" fillId="29" borderId="3" xfId="246" applyFont="1" applyFill="1" applyBorder="1" applyAlignment="1">
      <alignment horizontal="center" vertical="center"/>
    </xf>
    <xf numFmtId="179" fontId="90" fillId="29" borderId="19" xfId="0" applyNumberFormat="1" applyFont="1" applyFill="1" applyBorder="1" applyAlignment="1">
      <alignment horizontal="center" vertical="center" wrapText="1"/>
    </xf>
    <xf numFmtId="179" fontId="89" fillId="29" borderId="19" xfId="0" applyNumberFormat="1" applyFont="1" applyFill="1" applyBorder="1" applyAlignment="1">
      <alignment horizontal="center" vertical="center" wrapText="1"/>
    </xf>
    <xf numFmtId="0" fontId="89" fillId="29" borderId="19" xfId="0" applyFont="1" applyFill="1" applyBorder="1" applyAlignment="1" applyProtection="1">
      <alignment horizontal="left" vertical="center" wrapText="1"/>
      <protection locked="0"/>
    </xf>
    <xf numFmtId="0" fontId="90" fillId="29" borderId="3" xfId="0" quotePrefix="1" applyFont="1" applyFill="1" applyBorder="1" applyAlignment="1">
      <alignment horizontal="center" vertical="center"/>
    </xf>
    <xf numFmtId="0" fontId="90" fillId="29" borderId="3" xfId="0" applyFont="1" applyFill="1" applyBorder="1" applyAlignment="1" applyProtection="1">
      <alignment horizontal="left" vertical="center" wrapText="1"/>
      <protection locked="0"/>
    </xf>
    <xf numFmtId="0" fontId="90" fillId="29" borderId="14" xfId="0" quotePrefix="1" applyFont="1" applyFill="1" applyBorder="1" applyAlignment="1">
      <alignment horizontal="center" vertical="center"/>
    </xf>
    <xf numFmtId="0" fontId="90" fillId="29" borderId="3" xfId="0" quotePrefix="1" applyNumberFormat="1" applyFont="1" applyFill="1" applyBorder="1" applyAlignment="1">
      <alignment horizontal="center" vertical="center"/>
    </xf>
    <xf numFmtId="0" fontId="90" fillId="29" borderId="19" xfId="0" quotePrefix="1" applyNumberFormat="1" applyFont="1" applyFill="1" applyBorder="1" applyAlignment="1">
      <alignment horizontal="center" vertical="center"/>
    </xf>
    <xf numFmtId="49" fontId="90" fillId="29" borderId="3" xfId="0" applyNumberFormat="1" applyFont="1" applyFill="1" applyBorder="1" applyAlignment="1">
      <alignment horizontal="center" vertical="center"/>
    </xf>
    <xf numFmtId="177" fontId="89" fillId="29" borderId="3" xfId="0" applyNumberFormat="1" applyFont="1" applyFill="1" applyBorder="1" applyAlignment="1">
      <alignment horizontal="center" vertical="center" wrapText="1"/>
    </xf>
    <xf numFmtId="178" fontId="95" fillId="29" borderId="3" xfId="0" applyNumberFormat="1" applyFont="1" applyFill="1" applyBorder="1" applyAlignment="1">
      <alignment horizontal="center" vertical="center" wrapText="1"/>
    </xf>
    <xf numFmtId="178" fontId="92" fillId="29" borderId="3" xfId="0" applyNumberFormat="1" applyFont="1" applyFill="1" applyBorder="1" applyAlignment="1">
      <alignment horizontal="center" vertical="center" wrapText="1"/>
    </xf>
    <xf numFmtId="0" fontId="9" fillId="22" borderId="3" xfId="0" applyFont="1" applyFill="1" applyBorder="1" applyAlignment="1">
      <alignment horizontal="center" vertical="center" wrapText="1"/>
    </xf>
    <xf numFmtId="178" fontId="9" fillId="29" borderId="3" xfId="0" applyNumberFormat="1" applyFont="1" applyFill="1" applyBorder="1" applyAlignment="1">
      <alignment horizontal="center" vertical="center" wrapText="1"/>
    </xf>
    <xf numFmtId="178" fontId="91" fillId="29" borderId="3" xfId="0" applyNumberFormat="1" applyFont="1" applyFill="1" applyBorder="1" applyAlignment="1">
      <alignment horizontal="center" vertical="center" wrapText="1"/>
    </xf>
    <xf numFmtId="0" fontId="95" fillId="22" borderId="3" xfId="0" quotePrefix="1" applyFont="1" applyFill="1" applyBorder="1" applyAlignment="1">
      <alignment horizontal="center" vertical="center"/>
    </xf>
    <xf numFmtId="0" fontId="95" fillId="29" borderId="3" xfId="0" applyFont="1" applyFill="1" applyBorder="1" applyAlignment="1">
      <alignment horizontal="left" vertical="center"/>
    </xf>
    <xf numFmtId="0" fontId="9" fillId="22" borderId="3" xfId="0" quotePrefix="1" applyFont="1" applyFill="1" applyBorder="1" applyAlignment="1">
      <alignment horizontal="center" vertical="center"/>
    </xf>
    <xf numFmtId="0" fontId="88" fillId="0" borderId="3" xfId="0" applyFont="1" applyBorder="1" applyAlignment="1">
      <alignment horizontal="left" vertical="center" wrapText="1"/>
    </xf>
    <xf numFmtId="0" fontId="9" fillId="29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179" fontId="4" fillId="29" borderId="3" xfId="0" applyNumberFormat="1" applyFont="1" applyFill="1" applyBorder="1" applyAlignment="1">
      <alignment horizontal="center" vertical="center" wrapText="1"/>
    </xf>
    <xf numFmtId="0" fontId="88" fillId="29" borderId="3" xfId="0" applyFont="1" applyFill="1" applyBorder="1" applyAlignment="1">
      <alignment horizontal="left" vertical="center" wrapText="1"/>
    </xf>
    <xf numFmtId="179" fontId="96" fillId="29" borderId="3" xfId="0" applyNumberFormat="1" applyFont="1" applyFill="1" applyBorder="1" applyAlignment="1">
      <alignment horizontal="center" vertical="center" wrapText="1"/>
    </xf>
    <xf numFmtId="179" fontId="9" fillId="29" borderId="3" xfId="0" applyNumberFormat="1" applyFont="1" applyFill="1" applyBorder="1" applyAlignment="1">
      <alignment horizontal="center" vertical="center" wrapText="1"/>
    </xf>
    <xf numFmtId="179" fontId="91" fillId="29" borderId="3" xfId="0" applyNumberFormat="1" applyFont="1" applyFill="1" applyBorder="1" applyAlignment="1">
      <alignment horizontal="center" vertical="center" wrapText="1"/>
    </xf>
    <xf numFmtId="0" fontId="9" fillId="22" borderId="3" xfId="0" applyFont="1" applyFill="1" applyBorder="1" applyAlignment="1">
      <alignment horizontal="center" vertical="center"/>
    </xf>
    <xf numFmtId="179" fontId="88" fillId="29" borderId="3" xfId="0" applyNumberFormat="1" applyFont="1" applyFill="1" applyBorder="1" applyAlignment="1">
      <alignment horizontal="center" vertical="center" wrapText="1"/>
    </xf>
    <xf numFmtId="0" fontId="9" fillId="29" borderId="3" xfId="0" applyFont="1" applyFill="1" applyBorder="1" applyAlignment="1">
      <alignment horizontal="left" vertical="center" wrapText="1"/>
    </xf>
    <xf numFmtId="0" fontId="4" fillId="29" borderId="3" xfId="0" applyFont="1" applyFill="1" applyBorder="1" applyAlignment="1">
      <alignment horizontal="left" vertical="center" wrapText="1"/>
    </xf>
    <xf numFmtId="0" fontId="5" fillId="29" borderId="3" xfId="0" quotePrefix="1" applyNumberFormat="1" applyFont="1" applyFill="1" applyBorder="1" applyAlignment="1">
      <alignment horizontal="center" vertical="center"/>
    </xf>
    <xf numFmtId="179" fontId="85" fillId="29" borderId="3" xfId="207" applyNumberFormat="1" applyFont="1" applyFill="1" applyBorder="1" applyAlignment="1">
      <alignment horizontal="right" vertical="center" wrapText="1"/>
    </xf>
    <xf numFmtId="179" fontId="84" fillId="29" borderId="3" xfId="207" applyNumberFormat="1" applyFont="1" applyFill="1" applyBorder="1" applyAlignment="1">
      <alignment horizontal="right" vertical="center" wrapText="1"/>
    </xf>
    <xf numFmtId="0" fontId="5" fillId="29" borderId="3" xfId="0" applyNumberFormat="1" applyFont="1" applyFill="1" applyBorder="1" applyAlignment="1">
      <alignment horizontal="center" vertical="center"/>
    </xf>
    <xf numFmtId="0" fontId="9" fillId="22" borderId="14" xfId="0" applyFont="1" applyFill="1" applyBorder="1" applyAlignment="1">
      <alignment horizontal="center" vertical="center"/>
    </xf>
    <xf numFmtId="0" fontId="9" fillId="22" borderId="14" xfId="0" applyFont="1" applyFill="1" applyBorder="1" applyAlignment="1">
      <alignment horizontal="center" vertical="center" wrapText="1"/>
    </xf>
    <xf numFmtId="0" fontId="9" fillId="22" borderId="14" xfId="0" applyFont="1" applyFill="1" applyBorder="1" applyAlignment="1">
      <alignment horizontal="center" vertical="center" wrapText="1" shrinkToFit="1"/>
    </xf>
    <xf numFmtId="181" fontId="73" fillId="29" borderId="3" xfId="0" applyNumberFormat="1" applyFont="1" applyFill="1" applyBorder="1" applyAlignment="1">
      <alignment horizontal="center" vertical="center" wrapText="1"/>
    </xf>
    <xf numFmtId="0" fontId="96" fillId="29" borderId="3" xfId="0" applyFont="1" applyFill="1" applyBorder="1" applyAlignment="1">
      <alignment horizontal="left" vertical="center" wrapText="1"/>
    </xf>
    <xf numFmtId="173" fontId="90" fillId="29" borderId="3" xfId="0" applyNumberFormat="1" applyFont="1" applyFill="1" applyBorder="1" applyAlignment="1">
      <alignment horizontal="center" vertical="center" wrapText="1"/>
    </xf>
    <xf numFmtId="173" fontId="90" fillId="29" borderId="19" xfId="0" applyNumberFormat="1" applyFont="1" applyFill="1" applyBorder="1" applyAlignment="1">
      <alignment horizontal="center" vertical="center" wrapText="1"/>
    </xf>
    <xf numFmtId="173" fontId="89" fillId="29" borderId="19" xfId="0" applyNumberFormat="1" applyFont="1" applyFill="1" applyBorder="1" applyAlignment="1">
      <alignment horizontal="center" vertical="center" wrapText="1"/>
    </xf>
    <xf numFmtId="173" fontId="89" fillId="29" borderId="3" xfId="0" applyNumberFormat="1" applyFont="1" applyFill="1" applyBorder="1" applyAlignment="1">
      <alignment horizontal="center" vertical="center" wrapText="1"/>
    </xf>
    <xf numFmtId="173" fontId="95" fillId="29" borderId="3" xfId="0" applyNumberFormat="1" applyFont="1" applyFill="1" applyBorder="1" applyAlignment="1">
      <alignment horizontal="center" vertical="center" wrapText="1"/>
    </xf>
    <xf numFmtId="173" fontId="9" fillId="29" borderId="3" xfId="0" applyNumberFormat="1" applyFont="1" applyFill="1" applyBorder="1" applyAlignment="1">
      <alignment horizontal="center" vertical="center" wrapText="1"/>
    </xf>
    <xf numFmtId="177" fontId="95" fillId="29" borderId="3" xfId="0" applyNumberFormat="1" applyFont="1" applyFill="1" applyBorder="1" applyAlignment="1">
      <alignment horizontal="center" vertical="center" wrapText="1"/>
    </xf>
    <xf numFmtId="177" fontId="9" fillId="29" borderId="3" xfId="0" applyNumberFormat="1" applyFont="1" applyFill="1" applyBorder="1" applyAlignment="1">
      <alignment horizontal="center" vertical="center" wrapText="1"/>
    </xf>
    <xf numFmtId="173" fontId="73" fillId="29" borderId="3" xfId="0" applyNumberFormat="1" applyFont="1" applyFill="1" applyBorder="1" applyAlignment="1">
      <alignment vertical="center" wrapText="1"/>
    </xf>
    <xf numFmtId="170" fontId="72" fillId="29" borderId="3" xfId="238" applyNumberFormat="1" applyFont="1" applyFill="1" applyBorder="1" applyAlignment="1">
      <alignment horizontal="center" vertical="center" wrapText="1"/>
    </xf>
    <xf numFmtId="169" fontId="90" fillId="29" borderId="3" xfId="207" applyNumberFormat="1" applyFont="1" applyFill="1" applyBorder="1" applyAlignment="1">
      <alignment horizontal="right" vertical="center" wrapText="1"/>
    </xf>
    <xf numFmtId="169" fontId="89" fillId="29" borderId="3" xfId="207" applyNumberFormat="1" applyFont="1" applyFill="1" applyBorder="1" applyAlignment="1">
      <alignment horizontal="right" vertical="center" wrapText="1"/>
    </xf>
    <xf numFmtId="180" fontId="89" fillId="29" borderId="3" xfId="0" applyNumberFormat="1" applyFont="1" applyFill="1" applyBorder="1" applyAlignment="1">
      <alignment horizontal="right" vertical="center" wrapText="1"/>
    </xf>
    <xf numFmtId="180" fontId="90" fillId="29" borderId="3" xfId="0" applyNumberFormat="1" applyFont="1" applyFill="1" applyBorder="1" applyAlignment="1">
      <alignment horizontal="center" vertical="center" wrapText="1"/>
    </xf>
    <xf numFmtId="180" fontId="90" fillId="29" borderId="3" xfId="207" applyNumberFormat="1" applyFont="1" applyFill="1" applyBorder="1" applyAlignment="1">
      <alignment horizontal="right" vertical="center" wrapText="1"/>
    </xf>
    <xf numFmtId="179" fontId="89" fillId="29" borderId="3" xfId="0" applyNumberFormat="1" applyFont="1" applyFill="1" applyBorder="1" applyAlignment="1">
      <alignment horizontal="right" vertical="center" wrapText="1"/>
    </xf>
    <xf numFmtId="179" fontId="89" fillId="29" borderId="3" xfId="0" applyNumberFormat="1" applyFont="1" applyFill="1" applyBorder="1" applyAlignment="1">
      <alignment vertical="center" wrapText="1"/>
    </xf>
    <xf numFmtId="173" fontId="89" fillId="29" borderId="3" xfId="0" applyNumberFormat="1" applyFont="1" applyFill="1" applyBorder="1" applyAlignment="1">
      <alignment vertical="center" wrapText="1"/>
    </xf>
    <xf numFmtId="173" fontId="89" fillId="29" borderId="3" xfId="0" applyNumberFormat="1" applyFont="1" applyFill="1" applyBorder="1" applyAlignment="1">
      <alignment horizontal="right" vertical="center" wrapText="1"/>
    </xf>
    <xf numFmtId="179" fontId="72" fillId="29" borderId="19" xfId="0" applyNumberFormat="1" applyFont="1" applyFill="1" applyBorder="1" applyAlignment="1">
      <alignment horizontal="center" vertical="center" wrapText="1"/>
    </xf>
    <xf numFmtId="179" fontId="79" fillId="29" borderId="19" xfId="0" applyNumberFormat="1" applyFont="1" applyFill="1" applyBorder="1" applyAlignment="1">
      <alignment horizontal="center" vertical="center" wrapText="1"/>
    </xf>
    <xf numFmtId="169" fontId="5" fillId="29" borderId="3" xfId="207" applyNumberFormat="1" applyFont="1" applyFill="1" applyBorder="1" applyAlignment="1">
      <alignment horizontal="right" vertical="center" wrapText="1"/>
    </xf>
    <xf numFmtId="179" fontId="79" fillId="29" borderId="19" xfId="0" applyNumberFormat="1" applyFont="1" applyFill="1" applyBorder="1" applyAlignment="1">
      <alignment horizontal="right" vertical="center" wrapText="1"/>
    </xf>
    <xf numFmtId="179" fontId="73" fillId="29" borderId="19" xfId="0" applyNumberFormat="1" applyFont="1" applyFill="1" applyBorder="1" applyAlignment="1">
      <alignment horizontal="right" vertical="center" wrapText="1"/>
    </xf>
    <xf numFmtId="173" fontId="79" fillId="29" borderId="19" xfId="0" applyNumberFormat="1" applyFont="1" applyFill="1" applyBorder="1" applyAlignment="1">
      <alignment horizontal="center" vertical="center" wrapText="1"/>
    </xf>
    <xf numFmtId="173" fontId="73" fillId="29" borderId="19" xfId="0" applyNumberFormat="1" applyFont="1" applyFill="1" applyBorder="1" applyAlignment="1">
      <alignment horizontal="center" vertical="center" wrapText="1"/>
    </xf>
    <xf numFmtId="179" fontId="99" fillId="29" borderId="3" xfId="0" applyNumberFormat="1" applyFont="1" applyFill="1" applyBorder="1" applyAlignment="1">
      <alignment horizontal="center" vertical="center" wrapText="1"/>
    </xf>
    <xf numFmtId="169" fontId="73" fillId="29" borderId="3" xfId="207" applyNumberFormat="1" applyFont="1" applyFill="1" applyBorder="1" applyAlignment="1">
      <alignment horizontal="right" vertical="center" wrapText="1"/>
    </xf>
    <xf numFmtId="179" fontId="90" fillId="29" borderId="19" xfId="0" applyNumberFormat="1" applyFont="1" applyFill="1" applyBorder="1" applyAlignment="1">
      <alignment horizontal="right" vertical="center" wrapText="1"/>
    </xf>
    <xf numFmtId="179" fontId="89" fillId="29" borderId="19" xfId="0" applyNumberFormat="1" applyFont="1" applyFill="1" applyBorder="1" applyAlignment="1">
      <alignment horizontal="right" vertical="center" wrapText="1"/>
    </xf>
    <xf numFmtId="179" fontId="72" fillId="29" borderId="3" xfId="0" applyNumberFormat="1" applyFont="1" applyFill="1" applyBorder="1" applyAlignment="1">
      <alignment horizontal="center" vertical="center" wrapText="1"/>
    </xf>
    <xf numFmtId="179" fontId="72" fillId="29" borderId="19" xfId="0" applyNumberFormat="1" applyFont="1" applyFill="1" applyBorder="1" applyAlignment="1">
      <alignment horizontal="right" vertical="center" wrapText="1"/>
    </xf>
    <xf numFmtId="179" fontId="90" fillId="29" borderId="3" xfId="0" applyNumberFormat="1" applyFont="1" applyFill="1" applyBorder="1" applyAlignment="1">
      <alignment horizontal="right" vertical="center" wrapText="1"/>
    </xf>
    <xf numFmtId="178" fontId="99" fillId="29" borderId="3" xfId="0" applyNumberFormat="1" applyFont="1" applyFill="1" applyBorder="1" applyAlignment="1">
      <alignment horizontal="center" vertical="center" wrapText="1"/>
    </xf>
    <xf numFmtId="0" fontId="95" fillId="29" borderId="3" xfId="0" quotePrefix="1" applyFont="1" applyFill="1" applyBorder="1" applyAlignment="1">
      <alignment horizontal="center" vertical="center"/>
    </xf>
    <xf numFmtId="181" fontId="89" fillId="29" borderId="3" xfId="0" applyNumberFormat="1" applyFont="1" applyFill="1" applyBorder="1" applyAlignment="1">
      <alignment horizontal="center" vertical="center" wrapText="1"/>
    </xf>
    <xf numFmtId="173" fontId="73" fillId="29" borderId="3" xfId="0" applyNumberFormat="1" applyFont="1" applyFill="1" applyBorder="1" applyAlignment="1">
      <alignment horizontal="right" vertical="center" wrapText="1"/>
    </xf>
    <xf numFmtId="179" fontId="79" fillId="29" borderId="3" xfId="0" applyNumberFormat="1" applyFont="1" applyFill="1" applyBorder="1" applyAlignment="1">
      <alignment horizontal="right" vertical="center" wrapText="1"/>
    </xf>
    <xf numFmtId="179" fontId="73" fillId="29" borderId="3" xfId="0" applyNumberFormat="1" applyFont="1" applyFill="1" applyBorder="1" applyAlignment="1">
      <alignment horizontal="right" vertical="center" wrapText="1"/>
    </xf>
    <xf numFmtId="173" fontId="79" fillId="29" borderId="3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Border="1" applyAlignment="1">
      <alignment vertical="center"/>
    </xf>
    <xf numFmtId="0" fontId="5" fillId="29" borderId="0" xfId="0" applyFont="1" applyFill="1" applyBorder="1" applyAlignment="1">
      <alignment horizontal="center" vertical="center" wrapText="1"/>
    </xf>
    <xf numFmtId="0" fontId="9" fillId="29" borderId="3" xfId="0" applyFont="1" applyFill="1" applyBorder="1" applyAlignment="1">
      <alignment horizontal="center" vertical="center"/>
    </xf>
    <xf numFmtId="0" fontId="9" fillId="29" borderId="3" xfId="0" applyFont="1" applyFill="1" applyBorder="1" applyAlignment="1">
      <alignment horizontal="center" vertical="center" wrapText="1"/>
    </xf>
    <xf numFmtId="0" fontId="9" fillId="29" borderId="3" xfId="0" applyFont="1" applyFill="1" applyBorder="1" applyAlignment="1">
      <alignment horizontal="center" vertical="center" wrapText="1" shrinkToFit="1"/>
    </xf>
    <xf numFmtId="0" fontId="88" fillId="29" borderId="3" xfId="0" applyFont="1" applyFill="1" applyBorder="1" applyAlignment="1">
      <alignment horizontal="center" vertical="center" wrapText="1"/>
    </xf>
    <xf numFmtId="0" fontId="95" fillId="29" borderId="3" xfId="0" applyFont="1" applyFill="1" applyBorder="1" applyAlignment="1">
      <alignment horizontal="center" vertical="center" wrapText="1"/>
    </xf>
    <xf numFmtId="0" fontId="88" fillId="29" borderId="3" xfId="0" quotePrefix="1" applyFont="1" applyFill="1" applyBorder="1" applyAlignment="1">
      <alignment horizontal="center" vertical="center"/>
    </xf>
    <xf numFmtId="0" fontId="9" fillId="29" borderId="3" xfId="0" quotePrefix="1" applyFont="1" applyFill="1" applyBorder="1" applyAlignment="1">
      <alignment horizontal="center" vertical="center"/>
    </xf>
    <xf numFmtId="0" fontId="96" fillId="29" borderId="3" xfId="0" applyFont="1" applyFill="1" applyBorder="1" applyAlignment="1">
      <alignment horizontal="left" vertical="center"/>
    </xf>
    <xf numFmtId="0" fontId="4" fillId="29" borderId="3" xfId="0" quotePrefix="1" applyFont="1" applyFill="1" applyBorder="1" applyAlignment="1">
      <alignment horizontal="center" vertical="center"/>
    </xf>
    <xf numFmtId="0" fontId="5" fillId="29" borderId="3" xfId="0" quotePrefix="1" applyFont="1" applyFill="1" applyBorder="1" applyAlignment="1">
      <alignment horizontal="center" vertical="center"/>
    </xf>
    <xf numFmtId="0" fontId="5" fillId="29" borderId="14" xfId="0" applyFont="1" applyFill="1" applyBorder="1" applyAlignment="1">
      <alignment horizontal="center" vertical="center"/>
    </xf>
    <xf numFmtId="0" fontId="5" fillId="29" borderId="14" xfId="0" applyFont="1" applyFill="1" applyBorder="1" applyAlignment="1">
      <alignment horizontal="center" vertical="center" wrapText="1"/>
    </xf>
    <xf numFmtId="0" fontId="5" fillId="29" borderId="14" xfId="0" applyFont="1" applyFill="1" applyBorder="1" applyAlignment="1">
      <alignment horizontal="center" vertical="center" wrapText="1" shrinkToFit="1"/>
    </xf>
    <xf numFmtId="0" fontId="4" fillId="29" borderId="3" xfId="0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left" vertical="center"/>
    </xf>
    <xf numFmtId="0" fontId="95" fillId="29" borderId="3" xfId="0" applyFont="1" applyFill="1" applyBorder="1" applyAlignment="1">
      <alignment horizontal="left" vertical="center" wrapText="1"/>
    </xf>
    <xf numFmtId="170" fontId="5" fillId="29" borderId="0" xfId="0" applyNumberFormat="1" applyFont="1" applyFill="1" applyBorder="1" applyAlignment="1">
      <alignment horizontal="right" vertical="center" wrapText="1"/>
    </xf>
    <xf numFmtId="0" fontId="79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3" fontId="4" fillId="29" borderId="3" xfId="0" applyNumberFormat="1" applyFont="1" applyFill="1" applyBorder="1" applyAlignment="1">
      <alignment horizontal="right" vertical="center" wrapText="1"/>
    </xf>
    <xf numFmtId="3" fontId="5" fillId="29" borderId="3" xfId="0" applyNumberFormat="1" applyFont="1" applyFill="1" applyBorder="1" applyAlignment="1">
      <alignment horizontal="right" vertical="center" wrapText="1"/>
    </xf>
    <xf numFmtId="0" fontId="4" fillId="29" borderId="3" xfId="0" quotePrefix="1" applyFont="1" applyFill="1" applyBorder="1" applyAlignment="1">
      <alignment horizontal="right" vertical="center"/>
    </xf>
    <xf numFmtId="3" fontId="83" fillId="29" borderId="3" xfId="0" applyNumberFormat="1" applyFont="1" applyFill="1" applyBorder="1" applyAlignment="1">
      <alignment horizontal="right" vertical="center" wrapText="1"/>
    </xf>
    <xf numFmtId="179" fontId="100" fillId="29" borderId="3" xfId="0" applyNumberFormat="1" applyFont="1" applyFill="1" applyBorder="1" applyAlignment="1">
      <alignment horizontal="center" vertical="center" wrapText="1"/>
    </xf>
    <xf numFmtId="0" fontId="88" fillId="29" borderId="0" xfId="0" applyFont="1" applyFill="1" applyBorder="1" applyAlignment="1">
      <alignment horizontal="left" vertical="center" wrapText="1"/>
    </xf>
    <xf numFmtId="0" fontId="73" fillId="29" borderId="3" xfId="0" applyFont="1" applyFill="1" applyBorder="1" applyAlignment="1">
      <alignment horizontal="left" vertical="center" wrapText="1"/>
    </xf>
    <xf numFmtId="0" fontId="4" fillId="29" borderId="0" xfId="0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vertical="center"/>
    </xf>
    <xf numFmtId="0" fontId="79" fillId="29" borderId="3" xfId="0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left" vertical="center" wrapText="1"/>
    </xf>
    <xf numFmtId="49" fontId="79" fillId="29" borderId="3" xfId="0" applyNumberFormat="1" applyFont="1" applyFill="1" applyBorder="1" applyAlignment="1">
      <alignment horizontal="left" vertical="center" wrapText="1"/>
    </xf>
    <xf numFmtId="0" fontId="79" fillId="29" borderId="17" xfId="0" applyFont="1" applyFill="1" applyBorder="1" applyAlignment="1">
      <alignment horizontal="center" vertical="center" wrapText="1"/>
    </xf>
    <xf numFmtId="0" fontId="79" fillId="29" borderId="14" xfId="0" applyFont="1" applyFill="1" applyBorder="1" applyAlignment="1">
      <alignment horizontal="center" vertical="center" wrapText="1"/>
    </xf>
    <xf numFmtId="0" fontId="90" fillId="29" borderId="3" xfId="0" applyNumberFormat="1" applyFont="1" applyFill="1" applyBorder="1" applyAlignment="1">
      <alignment horizontal="right" vertical="center" wrapText="1"/>
    </xf>
    <xf numFmtId="173" fontId="88" fillId="29" borderId="3" xfId="0" applyNumberFormat="1" applyFont="1" applyFill="1" applyBorder="1" applyAlignment="1">
      <alignment horizontal="center" vertical="center" wrapText="1"/>
    </xf>
    <xf numFmtId="3" fontId="89" fillId="29" borderId="19" xfId="0" applyNumberFormat="1" applyFont="1" applyFill="1" applyBorder="1" applyAlignment="1">
      <alignment horizontal="right" vertical="center" wrapText="1"/>
    </xf>
    <xf numFmtId="3" fontId="90" fillId="29" borderId="19" xfId="0" applyNumberFormat="1" applyFont="1" applyFill="1" applyBorder="1" applyAlignment="1">
      <alignment horizontal="right" vertical="center" wrapText="1"/>
    </xf>
    <xf numFmtId="0" fontId="5" fillId="29" borderId="0" xfId="0" applyFont="1" applyFill="1" applyBorder="1" applyAlignment="1">
      <alignment horizontal="left" vertical="center"/>
    </xf>
    <xf numFmtId="0" fontId="5" fillId="29" borderId="0" xfId="0" applyFont="1" applyFill="1" applyAlignment="1">
      <alignment horizontal="center" vertical="center"/>
    </xf>
    <xf numFmtId="0" fontId="79" fillId="29" borderId="3" xfId="0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center" vertical="center"/>
    </xf>
    <xf numFmtId="0" fontId="73" fillId="29" borderId="3" xfId="0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vertical="center"/>
    </xf>
    <xf numFmtId="0" fontId="79" fillId="29" borderId="3" xfId="0" applyFont="1" applyFill="1" applyBorder="1" applyAlignment="1">
      <alignment horizontal="left" vertical="center" wrapText="1"/>
    </xf>
    <xf numFmtId="0" fontId="79" fillId="29" borderId="14" xfId="0" applyFont="1" applyFill="1" applyBorder="1" applyAlignment="1">
      <alignment horizontal="center" vertical="center" wrapText="1" shrinkToFit="1"/>
    </xf>
    <xf numFmtId="0" fontId="5" fillId="29" borderId="0" xfId="0" applyFont="1" applyFill="1" applyAlignment="1">
      <alignment horizontal="center" vertical="center"/>
    </xf>
    <xf numFmtId="0" fontId="79" fillId="29" borderId="3" xfId="0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center" vertical="center"/>
    </xf>
    <xf numFmtId="0" fontId="4" fillId="29" borderId="0" xfId="0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/>
    </xf>
    <xf numFmtId="170" fontId="79" fillId="29" borderId="0" xfId="0" applyNumberFormat="1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 vertical="center" wrapText="1"/>
    </xf>
    <xf numFmtId="3" fontId="79" fillId="29" borderId="3" xfId="0" applyNumberFormat="1" applyFont="1" applyFill="1" applyBorder="1" applyAlignment="1">
      <alignment horizontal="center" vertical="center" wrapText="1"/>
    </xf>
    <xf numFmtId="0" fontId="79" fillId="29" borderId="13" xfId="0" applyFont="1" applyFill="1" applyBorder="1" applyAlignment="1">
      <alignment horizontal="center" vertical="center"/>
    </xf>
    <xf numFmtId="3" fontId="79" fillId="29" borderId="3" xfId="0" applyNumberFormat="1" applyFont="1" applyFill="1" applyBorder="1" applyAlignment="1">
      <alignment horizontal="center" vertical="center" wrapText="1" shrinkToFit="1"/>
    </xf>
    <xf numFmtId="0" fontId="79" fillId="29" borderId="3" xfId="0" applyFont="1" applyFill="1" applyBorder="1" applyAlignment="1">
      <alignment horizontal="center" vertical="center" wrapText="1" shrinkToFit="1"/>
    </xf>
    <xf numFmtId="0" fontId="79" fillId="29" borderId="0" xfId="0" applyFont="1" applyFill="1" applyAlignment="1">
      <alignment horizontal="right" vertical="center"/>
    </xf>
    <xf numFmtId="0" fontId="79" fillId="29" borderId="15" xfId="0" applyFont="1" applyFill="1" applyBorder="1" applyAlignment="1">
      <alignment vertical="center"/>
    </xf>
    <xf numFmtId="0" fontId="5" fillId="29" borderId="0" xfId="0" applyFont="1" applyFill="1" applyAlignment="1">
      <alignment horizontal="left" vertical="center"/>
    </xf>
    <xf numFmtId="0" fontId="79" fillId="29" borderId="19" xfId="182" applyFont="1" applyFill="1" applyBorder="1" applyAlignment="1">
      <alignment horizontal="left" vertical="center" wrapText="1"/>
      <protection locked="0"/>
    </xf>
    <xf numFmtId="0" fontId="79" fillId="29" borderId="19" xfId="0" applyFont="1" applyFill="1" applyBorder="1" applyAlignment="1">
      <alignment horizontal="center" vertical="center" wrapText="1"/>
    </xf>
    <xf numFmtId="179" fontId="87" fillId="29" borderId="19" xfId="0" applyNumberFormat="1" applyFont="1" applyFill="1" applyBorder="1" applyAlignment="1">
      <alignment horizontal="right" vertical="center" wrapText="1"/>
    </xf>
    <xf numFmtId="179" fontId="87" fillId="29" borderId="19" xfId="0" applyNumberFormat="1" applyFont="1" applyFill="1" applyBorder="1" applyAlignment="1">
      <alignment horizontal="center" vertical="center" wrapText="1"/>
    </xf>
    <xf numFmtId="177" fontId="90" fillId="29" borderId="19" xfId="0" applyNumberFormat="1" applyFont="1" applyFill="1" applyBorder="1" applyAlignment="1">
      <alignment horizontal="center" vertical="center" wrapText="1"/>
    </xf>
    <xf numFmtId="0" fontId="4" fillId="29" borderId="0" xfId="0" applyFont="1" applyFill="1" applyBorder="1" applyAlignment="1" applyProtection="1">
      <alignment horizontal="left" vertical="center"/>
      <protection locked="0"/>
    </xf>
    <xf numFmtId="0" fontId="5" fillId="29" borderId="0" xfId="0" applyFont="1" applyFill="1" applyBorder="1" applyAlignment="1">
      <alignment vertical="center" wrapText="1"/>
    </xf>
    <xf numFmtId="0" fontId="78" fillId="29" borderId="0" xfId="0" applyFont="1" applyFill="1" applyBorder="1" applyAlignment="1">
      <alignment horizontal="center" wrapText="1"/>
    </xf>
    <xf numFmtId="0" fontId="76" fillId="29" borderId="0" xfId="0" quotePrefix="1" applyFont="1" applyFill="1" applyBorder="1" applyAlignment="1">
      <alignment horizontal="center"/>
    </xf>
    <xf numFmtId="0" fontId="5" fillId="29" borderId="0" xfId="0" applyFont="1" applyFill="1" applyBorder="1" applyAlignment="1"/>
    <xf numFmtId="0" fontId="5" fillId="29" borderId="0" xfId="0" applyFont="1" applyFill="1" applyBorder="1" applyAlignment="1">
      <alignment horizontal="center" vertical="top"/>
    </xf>
    <xf numFmtId="0" fontId="5" fillId="29" borderId="0" xfId="0" applyFont="1" applyFill="1" applyBorder="1" applyAlignment="1">
      <alignment vertical="top"/>
    </xf>
    <xf numFmtId="0" fontId="5" fillId="29" borderId="0" xfId="0" applyFont="1" applyFill="1" applyBorder="1" applyAlignment="1">
      <alignment horizontal="center" vertical="top"/>
    </xf>
    <xf numFmtId="0" fontId="5" fillId="29" borderId="0" xfId="0" applyFont="1" applyFill="1" applyAlignment="1">
      <alignment horizontal="center" vertical="top"/>
    </xf>
    <xf numFmtId="0" fontId="5" fillId="29" borderId="0" xfId="0" applyFont="1" applyFill="1" applyAlignment="1">
      <alignment vertical="top"/>
    </xf>
    <xf numFmtId="0" fontId="79" fillId="29" borderId="17" xfId="0" applyFont="1" applyFill="1" applyBorder="1" applyAlignment="1">
      <alignment vertical="center" wrapText="1"/>
    </xf>
    <xf numFmtId="0" fontId="90" fillId="29" borderId="0" xfId="0" applyFont="1" applyFill="1" applyBorder="1" applyAlignment="1" applyProtection="1">
      <alignment horizontal="left" vertical="center" wrapText="1"/>
      <protection locked="0"/>
    </xf>
    <xf numFmtId="0" fontId="90" fillId="29" borderId="0" xfId="0" quotePrefix="1" applyFont="1" applyFill="1" applyBorder="1" applyAlignment="1">
      <alignment horizontal="center" vertical="center"/>
    </xf>
    <xf numFmtId="173" fontId="90" fillId="29" borderId="0" xfId="0" applyNumberFormat="1" applyFont="1" applyFill="1" applyBorder="1" applyAlignment="1">
      <alignment horizontal="center" vertical="center" wrapText="1"/>
    </xf>
    <xf numFmtId="173" fontId="79" fillId="29" borderId="0" xfId="0" applyNumberFormat="1" applyFont="1" applyFill="1" applyBorder="1" applyAlignment="1">
      <alignment horizontal="center" vertical="center" wrapText="1"/>
    </xf>
    <xf numFmtId="179" fontId="79" fillId="29" borderId="0" xfId="0" applyNumberFormat="1" applyFont="1" applyFill="1" applyBorder="1" applyAlignment="1">
      <alignment horizontal="right" vertical="center" wrapText="1"/>
    </xf>
    <xf numFmtId="177" fontId="90" fillId="29" borderId="3" xfId="0" applyNumberFormat="1" applyFont="1" applyFill="1" applyBorder="1" applyAlignment="1">
      <alignment horizontal="center" vertical="center" wrapText="1"/>
    </xf>
    <xf numFmtId="173" fontId="90" fillId="29" borderId="3" xfId="0" applyNumberFormat="1" applyFont="1" applyFill="1" applyBorder="1" applyAlignment="1">
      <alignment vertical="center" wrapText="1"/>
    </xf>
    <xf numFmtId="0" fontId="80" fillId="29" borderId="0" xfId="0" applyFont="1" applyFill="1" applyBorder="1" applyAlignment="1">
      <alignment horizontal="center" wrapText="1"/>
    </xf>
    <xf numFmtId="0" fontId="79" fillId="29" borderId="0" xfId="0" quotePrefix="1" applyFont="1" applyFill="1" applyBorder="1" applyAlignment="1">
      <alignment horizontal="center"/>
    </xf>
    <xf numFmtId="170" fontId="79" fillId="29" borderId="0" xfId="0" quotePrefix="1" applyNumberFormat="1" applyFont="1" applyFill="1" applyBorder="1" applyAlignment="1">
      <alignment wrapText="1"/>
    </xf>
    <xf numFmtId="0" fontId="79" fillId="29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vertical="top"/>
    </xf>
    <xf numFmtId="0" fontId="11" fillId="29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2" fillId="29" borderId="0" xfId="0" applyFont="1" applyFill="1" applyBorder="1" applyAlignment="1">
      <alignment horizontal="center" wrapText="1"/>
    </xf>
    <xf numFmtId="0" fontId="9" fillId="29" borderId="0" xfId="0" quotePrefix="1" applyFont="1" applyFill="1" applyBorder="1" applyAlignment="1">
      <alignment horizontal="center"/>
    </xf>
    <xf numFmtId="170" fontId="9" fillId="29" borderId="0" xfId="0" applyNumberFormat="1" applyFont="1" applyFill="1" applyBorder="1" applyAlignment="1">
      <alignment wrapText="1"/>
    </xf>
    <xf numFmtId="0" fontId="9" fillId="29" borderId="0" xfId="0" applyFont="1" applyFill="1" applyBorder="1" applyAlignment="1"/>
    <xf numFmtId="0" fontId="9" fillId="0" borderId="0" xfId="0" applyFont="1" applyFill="1" applyBorder="1" applyAlignment="1"/>
    <xf numFmtId="0" fontId="11" fillId="29" borderId="0" xfId="0" applyFont="1" applyFill="1" applyBorder="1" applyAlignment="1">
      <alignment horizontal="center" vertical="center"/>
    </xf>
    <xf numFmtId="0" fontId="11" fillId="29" borderId="0" xfId="0" applyFont="1" applyFill="1" applyBorder="1" applyAlignment="1">
      <alignment horizontal="center" vertical="center"/>
    </xf>
    <xf numFmtId="0" fontId="11" fillId="29" borderId="0" xfId="0" applyFont="1" applyFill="1" applyAlignment="1">
      <alignment vertical="center"/>
    </xf>
    <xf numFmtId="0" fontId="5" fillId="29" borderId="0" xfId="246" applyFont="1" applyFill="1" applyBorder="1" applyAlignment="1">
      <alignment vertical="center"/>
    </xf>
    <xf numFmtId="0" fontId="4" fillId="29" borderId="0" xfId="246" applyFont="1" applyFill="1" applyBorder="1" applyAlignment="1">
      <alignment horizontal="right" vertical="center"/>
    </xf>
    <xf numFmtId="0" fontId="5" fillId="29" borderId="3" xfId="246" applyFont="1" applyFill="1" applyBorder="1" applyAlignment="1">
      <alignment horizontal="center" vertical="center" wrapText="1"/>
    </xf>
    <xf numFmtId="0" fontId="4" fillId="29" borderId="0" xfId="246" applyFont="1" applyFill="1" applyBorder="1" applyAlignment="1">
      <alignment vertical="center"/>
    </xf>
    <xf numFmtId="0" fontId="77" fillId="29" borderId="0" xfId="0" applyFont="1" applyFill="1" applyBorder="1" applyAlignment="1">
      <alignment horizontal="center" wrapText="1"/>
    </xf>
    <xf numFmtId="0" fontId="5" fillId="29" borderId="0" xfId="0" quotePrefix="1" applyFont="1" applyFill="1" applyBorder="1" applyAlignment="1">
      <alignment horizontal="center"/>
    </xf>
    <xf numFmtId="170" fontId="5" fillId="29" borderId="0" xfId="0" quotePrefix="1" applyNumberFormat="1" applyFont="1" applyFill="1" applyBorder="1" applyAlignment="1">
      <alignment wrapText="1"/>
    </xf>
    <xf numFmtId="0" fontId="9" fillId="29" borderId="0" xfId="0" applyFont="1" applyFill="1" applyBorder="1" applyAlignment="1">
      <alignment horizontal="center" vertical="top"/>
    </xf>
    <xf numFmtId="0" fontId="9" fillId="29" borderId="0" xfId="0" applyFont="1" applyFill="1" applyBorder="1" applyAlignment="1">
      <alignment vertical="top"/>
    </xf>
    <xf numFmtId="0" fontId="9" fillId="29" borderId="0" xfId="0" applyFont="1" applyFill="1" applyBorder="1" applyAlignment="1">
      <alignment horizontal="center" vertical="top"/>
    </xf>
    <xf numFmtId="0" fontId="9" fillId="29" borderId="0" xfId="0" applyFont="1" applyFill="1" applyAlignment="1">
      <alignment vertical="top"/>
    </xf>
    <xf numFmtId="0" fontId="73" fillId="29" borderId="0" xfId="0" applyFont="1" applyFill="1" applyAlignment="1">
      <alignment horizontal="right" vertical="center"/>
    </xf>
    <xf numFmtId="0" fontId="14" fillId="29" borderId="0" xfId="246" applyFont="1" applyFill="1"/>
    <xf numFmtId="0" fontId="4" fillId="29" borderId="0" xfId="0" applyFont="1" applyFill="1" applyAlignment="1">
      <alignment vertical="center"/>
    </xf>
    <xf numFmtId="170" fontId="73" fillId="29" borderId="0" xfId="0" quotePrefix="1" applyNumberFormat="1" applyFont="1" applyFill="1" applyBorder="1" applyAlignment="1">
      <alignment wrapText="1"/>
    </xf>
    <xf numFmtId="0" fontId="73" fillId="29" borderId="0" xfId="0" applyFont="1" applyFill="1" applyBorder="1" applyAlignment="1"/>
    <xf numFmtId="0" fontId="80" fillId="29" borderId="0" xfId="0" applyFont="1" applyFill="1" applyBorder="1" applyAlignment="1">
      <alignment horizontal="center"/>
    </xf>
    <xf numFmtId="179" fontId="104" fillId="29" borderId="3" xfId="0" applyNumberFormat="1" applyFont="1" applyFill="1" applyBorder="1" applyAlignment="1">
      <alignment horizontal="center" vertical="center" wrapText="1"/>
    </xf>
    <xf numFmtId="0" fontId="6" fillId="29" borderId="0" xfId="0" applyFont="1" applyFill="1" applyBorder="1" applyAlignment="1">
      <alignment vertical="center"/>
    </xf>
    <xf numFmtId="0" fontId="95" fillId="29" borderId="0" xfId="0" applyFont="1" applyFill="1" applyBorder="1" applyAlignment="1"/>
    <xf numFmtId="170" fontId="5" fillId="29" borderId="0" xfId="0" applyNumberFormat="1" applyFont="1" applyFill="1" applyBorder="1" applyAlignment="1">
      <alignment wrapText="1"/>
    </xf>
    <xf numFmtId="0" fontId="9" fillId="29" borderId="0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wrapText="1"/>
    </xf>
    <xf numFmtId="0" fontId="9" fillId="29" borderId="0" xfId="0" applyFont="1" applyFill="1" applyBorder="1" applyAlignment="1">
      <alignment horizontal="center" vertical="center"/>
    </xf>
    <xf numFmtId="0" fontId="9" fillId="29" borderId="0" xfId="0" applyFont="1" applyFill="1" applyBorder="1" applyAlignment="1">
      <alignment vertical="center"/>
    </xf>
    <xf numFmtId="0" fontId="5" fillId="29" borderId="3" xfId="0" quotePrefix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0" fontId="83" fillId="29" borderId="0" xfId="0" applyFont="1" applyFill="1" applyAlignment="1">
      <alignment vertical="center"/>
    </xf>
    <xf numFmtId="0" fontId="4" fillId="29" borderId="0" xfId="0" applyFont="1" applyFill="1" applyBorder="1" applyAlignment="1">
      <alignment horizontal="left" vertical="center" wrapText="1"/>
    </xf>
    <xf numFmtId="0" fontId="4" fillId="29" borderId="13" xfId="0" applyFont="1" applyFill="1" applyBorder="1" applyAlignment="1">
      <alignment horizontal="left" vertical="center" wrapText="1"/>
    </xf>
    <xf numFmtId="0" fontId="5" fillId="29" borderId="13" xfId="0" applyFont="1" applyFill="1" applyBorder="1" applyAlignment="1">
      <alignment horizontal="right" vertical="center" wrapText="1"/>
    </xf>
    <xf numFmtId="0" fontId="73" fillId="29" borderId="0" xfId="0" applyFont="1" applyFill="1" applyBorder="1" applyAlignment="1">
      <alignment horizontal="right"/>
    </xf>
    <xf numFmtId="169" fontId="73" fillId="29" borderId="0" xfId="0" applyNumberFormat="1" applyFont="1" applyFill="1" applyBorder="1" applyAlignment="1">
      <alignment horizontal="right"/>
    </xf>
    <xf numFmtId="0" fontId="79" fillId="29" borderId="0" xfId="0" applyFont="1" applyFill="1" applyAlignment="1"/>
    <xf numFmtId="0" fontId="5" fillId="29" borderId="0" xfId="0" applyFont="1" applyFill="1" applyAlignment="1"/>
    <xf numFmtId="0" fontId="4" fillId="29" borderId="0" xfId="0" applyFont="1" applyFill="1" applyBorder="1" applyAlignment="1">
      <alignment horizontal="left" vertical="top"/>
    </xf>
    <xf numFmtId="0" fontId="4" fillId="29" borderId="3" xfId="0" quotePrefix="1" applyNumberFormat="1" applyFont="1" applyFill="1" applyBorder="1" applyAlignment="1">
      <alignment horizontal="center" vertical="center"/>
    </xf>
    <xf numFmtId="0" fontId="105" fillId="0" borderId="0" xfId="0" applyFont="1" applyAlignment="1">
      <alignment vertical="top"/>
    </xf>
    <xf numFmtId="0" fontId="9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vertical="top"/>
    </xf>
    <xf numFmtId="0" fontId="9" fillId="0" borderId="3" xfId="0" applyFont="1" applyFill="1" applyBorder="1" applyAlignment="1">
      <alignment horizontal="left" vertical="center" wrapText="1"/>
    </xf>
    <xf numFmtId="173" fontId="5" fillId="29" borderId="0" xfId="0" applyNumberFormat="1" applyFont="1" applyFill="1" applyBorder="1" applyAlignment="1">
      <alignment horizontal="right" vertical="center"/>
    </xf>
    <xf numFmtId="0" fontId="9" fillId="30" borderId="3" xfId="0" applyFont="1" applyFill="1" applyBorder="1" applyAlignment="1">
      <alignment horizontal="left" vertical="center"/>
    </xf>
    <xf numFmtId="3" fontId="79" fillId="29" borderId="3" xfId="0" applyNumberFormat="1" applyFont="1" applyFill="1" applyBorder="1" applyAlignment="1">
      <alignment horizontal="center" vertical="center" wrapText="1"/>
    </xf>
    <xf numFmtId="0" fontId="79" fillId="29" borderId="17" xfId="0" applyFont="1" applyFill="1" applyBorder="1" applyAlignment="1">
      <alignment vertical="center"/>
    </xf>
    <xf numFmtId="0" fontId="5" fillId="29" borderId="18" xfId="0" applyFont="1" applyFill="1" applyBorder="1" applyAlignment="1">
      <alignment horizontal="center" vertical="center"/>
    </xf>
    <xf numFmtId="0" fontId="5" fillId="29" borderId="17" xfId="0" applyFont="1" applyFill="1" applyBorder="1" applyAlignment="1">
      <alignment horizontal="center" vertical="center"/>
    </xf>
    <xf numFmtId="0" fontId="79" fillId="29" borderId="36" xfId="0" applyFont="1" applyFill="1" applyBorder="1" applyAlignment="1">
      <alignment vertical="center"/>
    </xf>
    <xf numFmtId="0" fontId="79" fillId="29" borderId="16" xfId="0" applyFont="1" applyFill="1" applyBorder="1" applyAlignment="1">
      <alignment vertical="center"/>
    </xf>
    <xf numFmtId="0" fontId="79" fillId="29" borderId="3" xfId="0" applyFont="1" applyFill="1" applyBorder="1" applyAlignment="1">
      <alignment horizontal="left" vertical="center"/>
    </xf>
    <xf numFmtId="0" fontId="79" fillId="29" borderId="16" xfId="0" applyFont="1" applyFill="1" applyBorder="1" applyAlignment="1">
      <alignment horizontal="right" vertical="center"/>
    </xf>
    <xf numFmtId="0" fontId="79" fillId="29" borderId="17" xfId="0" applyFont="1" applyFill="1" applyBorder="1" applyAlignment="1">
      <alignment horizontal="right" vertical="center"/>
    </xf>
    <xf numFmtId="0" fontId="79" fillId="29" borderId="3" xfId="0" applyFont="1" applyFill="1" applyBorder="1" applyAlignment="1">
      <alignment vertical="center"/>
    </xf>
    <xf numFmtId="0" fontId="79" fillId="29" borderId="37" xfId="0" applyFont="1" applyFill="1" applyBorder="1" applyAlignment="1">
      <alignment horizontal="right" vertical="center"/>
    </xf>
    <xf numFmtId="0" fontId="79" fillId="29" borderId="37" xfId="0" applyFont="1" applyFill="1" applyBorder="1" applyAlignment="1">
      <alignment vertical="center"/>
    </xf>
    <xf numFmtId="169" fontId="79" fillId="29" borderId="3" xfId="0" applyNumberFormat="1" applyFont="1" applyFill="1" applyBorder="1" applyAlignment="1">
      <alignment horizontal="right" vertical="center" wrapText="1"/>
    </xf>
    <xf numFmtId="0" fontId="4" fillId="30" borderId="0" xfId="0" applyFont="1" applyFill="1" applyBorder="1" applyAlignment="1">
      <alignment vertical="center"/>
    </xf>
    <xf numFmtId="0" fontId="9" fillId="30" borderId="3" xfId="0" applyFont="1" applyFill="1" applyBorder="1" applyAlignment="1">
      <alignment horizontal="left" vertical="justify"/>
    </xf>
    <xf numFmtId="173" fontId="4" fillId="0" borderId="3" xfId="0" applyNumberFormat="1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left" vertical="center" wrapText="1"/>
    </xf>
    <xf numFmtId="0" fontId="79" fillId="0" borderId="3" xfId="0" quotePrefix="1" applyFont="1" applyFill="1" applyBorder="1" applyAlignment="1">
      <alignment horizontal="center" vertical="center"/>
    </xf>
    <xf numFmtId="173" fontId="79" fillId="0" borderId="3" xfId="0" applyNumberFormat="1" applyFont="1" applyFill="1" applyBorder="1" applyAlignment="1">
      <alignment horizontal="center" vertical="center" wrapText="1"/>
    </xf>
    <xf numFmtId="169" fontId="79" fillId="0" borderId="3" xfId="207" applyNumberFormat="1" applyFont="1" applyFill="1" applyBorder="1" applyAlignment="1">
      <alignment horizontal="right" vertical="center" wrapText="1"/>
    </xf>
    <xf numFmtId="173" fontId="90" fillId="0" borderId="3" xfId="0" applyNumberFormat="1" applyFont="1" applyFill="1" applyBorder="1" applyAlignment="1">
      <alignment horizontal="center" vertical="center" wrapText="1"/>
    </xf>
    <xf numFmtId="169" fontId="90" fillId="0" borderId="3" xfId="207" applyNumberFormat="1" applyFont="1" applyFill="1" applyBorder="1" applyAlignment="1">
      <alignment horizontal="right" vertical="center" wrapText="1"/>
    </xf>
    <xf numFmtId="49" fontId="79" fillId="0" borderId="3" xfId="0" quotePrefix="1" applyNumberFormat="1" applyFont="1" applyFill="1" applyBorder="1" applyAlignment="1">
      <alignment horizontal="left" vertical="center" wrapText="1"/>
    </xf>
    <xf numFmtId="3" fontId="73" fillId="0" borderId="3" xfId="0" applyNumberFormat="1" applyFont="1" applyFill="1" applyBorder="1" applyAlignment="1">
      <alignment vertical="center" wrapText="1"/>
    </xf>
    <xf numFmtId="3" fontId="89" fillId="0" borderId="3" xfId="0" applyNumberFormat="1" applyFont="1" applyFill="1" applyBorder="1" applyAlignment="1">
      <alignment horizontal="right" vertical="center" wrapText="1"/>
    </xf>
    <xf numFmtId="173" fontId="9" fillId="0" borderId="3" xfId="0" applyNumberFormat="1" applyFont="1" applyFill="1" applyBorder="1" applyAlignment="1">
      <alignment horizontal="center" vertical="center" wrapText="1"/>
    </xf>
    <xf numFmtId="179" fontId="9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79" fillId="0" borderId="3" xfId="0" applyNumberFormat="1" applyFont="1" applyFill="1" applyBorder="1" applyAlignment="1">
      <alignment horizontal="left" vertical="center" wrapText="1"/>
    </xf>
    <xf numFmtId="173" fontId="90" fillId="0" borderId="19" xfId="0" applyNumberFormat="1" applyFont="1" applyFill="1" applyBorder="1" applyAlignment="1">
      <alignment horizontal="center" vertical="center" wrapText="1"/>
    </xf>
    <xf numFmtId="173" fontId="89" fillId="0" borderId="1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3" fontId="5" fillId="0" borderId="3" xfId="0" applyNumberFormat="1" applyFont="1" applyFill="1" applyBorder="1" applyAlignment="1">
      <alignment horizontal="center" vertical="center" wrapText="1"/>
    </xf>
    <xf numFmtId="169" fontId="5" fillId="0" borderId="3" xfId="207" applyNumberFormat="1" applyFont="1" applyFill="1" applyBorder="1" applyAlignment="1">
      <alignment horizontal="right" vertical="center" wrapText="1"/>
    </xf>
    <xf numFmtId="173" fontId="73" fillId="0" borderId="3" xfId="0" applyNumberFormat="1" applyFont="1" applyFill="1" applyBorder="1" applyAlignment="1">
      <alignment horizontal="center" vertical="center" wrapText="1"/>
    </xf>
    <xf numFmtId="179" fontId="9" fillId="0" borderId="3" xfId="0" applyNumberFormat="1" applyFont="1" applyFill="1" applyBorder="1" applyAlignment="1">
      <alignment horizontal="center" vertical="center" wrapText="1"/>
    </xf>
    <xf numFmtId="179" fontId="96" fillId="0" borderId="3" xfId="0" applyNumberFormat="1" applyFont="1" applyFill="1" applyBorder="1" applyAlignment="1">
      <alignment horizontal="center" vertical="center" wrapText="1"/>
    </xf>
    <xf numFmtId="179" fontId="88" fillId="0" borderId="3" xfId="0" applyNumberFormat="1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left" vertical="center" wrapText="1"/>
    </xf>
    <xf numFmtId="0" fontId="5" fillId="29" borderId="0" xfId="0" applyFont="1" applyFill="1" applyAlignment="1">
      <alignment vertical="center"/>
    </xf>
    <xf numFmtId="0" fontId="5" fillId="29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9" borderId="0" xfId="0" applyFont="1" applyFill="1" applyAlignment="1">
      <alignment vertical="center"/>
    </xf>
    <xf numFmtId="0" fontId="72" fillId="29" borderId="3" xfId="0" applyFont="1" applyFill="1" applyBorder="1" applyAlignment="1">
      <alignment horizontal="left" vertical="center" wrapText="1"/>
    </xf>
    <xf numFmtId="0" fontId="100" fillId="22" borderId="3" xfId="0" applyFont="1" applyFill="1" applyBorder="1" applyAlignment="1">
      <alignment horizontal="left" vertical="center" wrapText="1"/>
    </xf>
    <xf numFmtId="0" fontId="99" fillId="22" borderId="3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vertical="center"/>
    </xf>
    <xf numFmtId="0" fontId="101" fillId="22" borderId="3" xfId="0" applyFont="1" applyFill="1" applyBorder="1" applyAlignment="1">
      <alignment horizontal="left" vertical="center" wrapText="1"/>
    </xf>
    <xf numFmtId="0" fontId="101" fillId="22" borderId="3" xfId="0" applyFont="1" applyFill="1" applyBorder="1" applyAlignment="1">
      <alignment horizontal="center" vertical="center" wrapText="1"/>
    </xf>
    <xf numFmtId="179" fontId="101" fillId="29" borderId="3" xfId="0" applyNumberFormat="1" applyFont="1" applyFill="1" applyBorder="1" applyAlignment="1">
      <alignment horizontal="center" vertical="center" wrapText="1"/>
    </xf>
    <xf numFmtId="0" fontId="99" fillId="22" borderId="3" xfId="0" applyFont="1" applyFill="1" applyBorder="1" applyAlignment="1">
      <alignment horizontal="left" vertical="center"/>
    </xf>
    <xf numFmtId="0" fontId="101" fillId="0" borderId="3" xfId="0" applyFont="1" applyBorder="1" applyAlignment="1">
      <alignment horizontal="left" vertical="center" wrapText="1"/>
    </xf>
    <xf numFmtId="0" fontId="101" fillId="22" borderId="3" xfId="0" quotePrefix="1" applyFont="1" applyFill="1" applyBorder="1" applyAlignment="1">
      <alignment horizontal="center" vertical="center"/>
    </xf>
    <xf numFmtId="0" fontId="107" fillId="0" borderId="0" xfId="0" applyFont="1" applyFill="1" applyBorder="1" applyAlignment="1">
      <alignment vertical="center"/>
    </xf>
    <xf numFmtId="0" fontId="108" fillId="29" borderId="0" xfId="0" applyFont="1" applyFill="1" applyBorder="1" applyAlignment="1">
      <alignment horizontal="center" vertical="center" wrapText="1"/>
    </xf>
    <xf numFmtId="0" fontId="72" fillId="29" borderId="0" xfId="0" quotePrefix="1" applyFont="1" applyFill="1" applyBorder="1" applyAlignment="1">
      <alignment horizontal="center" vertical="center"/>
    </xf>
    <xf numFmtId="170" fontId="72" fillId="29" borderId="0" xfId="0" applyNumberFormat="1" applyFont="1" applyFill="1" applyBorder="1" applyAlignment="1">
      <alignment horizontal="center" vertical="center" wrapText="1"/>
    </xf>
    <xf numFmtId="170" fontId="72" fillId="29" borderId="0" xfId="0" applyNumberFormat="1" applyFont="1" applyFill="1" applyBorder="1" applyAlignment="1">
      <alignment vertical="center" wrapText="1"/>
    </xf>
    <xf numFmtId="0" fontId="72" fillId="29" borderId="0" xfId="0" applyFont="1" applyFill="1" applyBorder="1" applyAlignment="1">
      <alignment horizontal="center" vertical="center"/>
    </xf>
    <xf numFmtId="0" fontId="72" fillId="29" borderId="0" xfId="0" applyFont="1" applyFill="1" applyBorder="1" applyAlignment="1">
      <alignment vertical="center"/>
    </xf>
    <xf numFmtId="0" fontId="101" fillId="22" borderId="0" xfId="0" applyFont="1" applyFill="1" applyBorder="1" applyAlignment="1">
      <alignment horizontal="left" vertical="center" wrapText="1"/>
    </xf>
    <xf numFmtId="0" fontId="101" fillId="22" borderId="0" xfId="0" applyFont="1" applyFill="1" applyBorder="1" applyAlignment="1">
      <alignment horizontal="center" vertical="center" wrapText="1"/>
    </xf>
    <xf numFmtId="179" fontId="101" fillId="29" borderId="0" xfId="0" applyNumberFormat="1" applyFont="1" applyFill="1" applyBorder="1" applyAlignment="1">
      <alignment horizontal="center" vertical="center" wrapText="1"/>
    </xf>
    <xf numFmtId="179" fontId="99" fillId="29" borderId="0" xfId="0" applyNumberFormat="1" applyFont="1" applyFill="1" applyBorder="1" applyAlignment="1">
      <alignment horizontal="center" vertical="center" wrapText="1"/>
    </xf>
    <xf numFmtId="177" fontId="89" fillId="0" borderId="3" xfId="0" applyNumberFormat="1" applyFont="1" applyFill="1" applyBorder="1" applyAlignment="1">
      <alignment horizontal="center" vertical="center" wrapText="1"/>
    </xf>
    <xf numFmtId="173" fontId="5" fillId="29" borderId="0" xfId="0" applyNumberFormat="1" applyFont="1" applyFill="1" applyBorder="1" applyAlignment="1">
      <alignment horizontal="center" vertical="center"/>
    </xf>
    <xf numFmtId="3" fontId="79" fillId="29" borderId="3" xfId="0" applyNumberFormat="1" applyFont="1" applyFill="1" applyBorder="1" applyAlignment="1">
      <alignment horizontal="center" vertical="center" wrapText="1"/>
    </xf>
    <xf numFmtId="177" fontId="79" fillId="29" borderId="3" xfId="0" applyNumberFormat="1" applyFont="1" applyFill="1" applyBorder="1" applyAlignment="1">
      <alignment horizontal="center" vertical="center" wrapText="1"/>
    </xf>
    <xf numFmtId="177" fontId="73" fillId="29" borderId="3" xfId="0" applyNumberFormat="1" applyFont="1" applyFill="1" applyBorder="1" applyAlignment="1">
      <alignment horizontal="center" vertical="center" wrapText="1"/>
    </xf>
    <xf numFmtId="0" fontId="5" fillId="29" borderId="0" xfId="0" applyFont="1" applyFill="1" applyAlignment="1">
      <alignment vertical="center"/>
    </xf>
    <xf numFmtId="3" fontId="79" fillId="29" borderId="3" xfId="0" applyNumberFormat="1" applyFont="1" applyFill="1" applyBorder="1" applyAlignment="1">
      <alignment horizontal="center" vertical="center" wrapText="1" shrinkToFit="1"/>
    </xf>
    <xf numFmtId="177" fontId="7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justify" vertical="center"/>
    </xf>
    <xf numFmtId="177" fontId="4" fillId="29" borderId="3" xfId="0" applyNumberFormat="1" applyFont="1" applyFill="1" applyBorder="1" applyAlignment="1">
      <alignment horizontal="center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177" fontId="4" fillId="29" borderId="3" xfId="0" applyNumberFormat="1" applyFont="1" applyFill="1" applyBorder="1" applyAlignment="1">
      <alignment horizontal="right" vertical="center" wrapText="1"/>
    </xf>
    <xf numFmtId="177" fontId="5" fillId="29" borderId="3" xfId="0" applyNumberFormat="1" applyFont="1" applyFill="1" applyBorder="1" applyAlignment="1">
      <alignment horizontal="right" vertical="center" wrapText="1"/>
    </xf>
    <xf numFmtId="0" fontId="5" fillId="29" borderId="3" xfId="0" applyFont="1" applyFill="1" applyBorder="1" applyAlignment="1">
      <alignment horizontal="center" vertical="center" wrapText="1"/>
    </xf>
    <xf numFmtId="0" fontId="9" fillId="29" borderId="3" xfId="0" applyFont="1" applyFill="1" applyBorder="1" applyAlignment="1">
      <alignment horizontal="justify" vertical="center"/>
    </xf>
    <xf numFmtId="0" fontId="4" fillId="0" borderId="3" xfId="0" applyFont="1" applyFill="1" applyBorder="1" applyAlignment="1">
      <alignment horizontal="left" vertical="center" wrapText="1"/>
    </xf>
    <xf numFmtId="0" fontId="100" fillId="0" borderId="3" xfId="0" quotePrefix="1" applyFont="1" applyFill="1" applyBorder="1" applyAlignment="1">
      <alignment horizontal="center" vertical="center"/>
    </xf>
    <xf numFmtId="0" fontId="100" fillId="0" borderId="3" xfId="0" quotePrefix="1" applyFont="1" applyFill="1" applyBorder="1" applyAlignment="1">
      <alignment vertical="center"/>
    </xf>
    <xf numFmtId="173" fontId="73" fillId="0" borderId="3" xfId="0" applyNumberFormat="1" applyFont="1" applyFill="1" applyBorder="1" applyAlignment="1">
      <alignment horizontal="right" vertical="center" wrapText="1"/>
    </xf>
    <xf numFmtId="173" fontId="79" fillId="0" borderId="3" xfId="0" applyNumberFormat="1" applyFont="1" applyFill="1" applyBorder="1" applyAlignment="1">
      <alignment horizontal="right" vertical="center" wrapText="1"/>
    </xf>
    <xf numFmtId="177" fontId="79" fillId="0" borderId="3" xfId="0" applyNumberFormat="1" applyFont="1" applyFill="1" applyBorder="1" applyAlignment="1">
      <alignment horizontal="right" vertical="center" wrapText="1"/>
    </xf>
    <xf numFmtId="178" fontId="79" fillId="0" borderId="3" xfId="0" applyNumberFormat="1" applyFont="1" applyFill="1" applyBorder="1" applyAlignment="1">
      <alignment horizontal="right" vertical="center" wrapText="1"/>
    </xf>
    <xf numFmtId="177" fontId="73" fillId="0" borderId="3" xfId="0" applyNumberFormat="1" applyFont="1" applyFill="1" applyBorder="1" applyAlignment="1">
      <alignment horizontal="right" vertical="center" wrapText="1"/>
    </xf>
    <xf numFmtId="169" fontId="86" fillId="29" borderId="3" xfId="207" applyNumberFormat="1" applyFont="1" applyFill="1" applyBorder="1" applyAlignment="1">
      <alignment horizontal="right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5" fillId="22" borderId="3" xfId="0" quotePrefix="1" applyFont="1" applyFill="1" applyBorder="1" applyAlignment="1">
      <alignment horizontal="center" vertical="center"/>
    </xf>
    <xf numFmtId="173" fontId="9" fillId="0" borderId="3" xfId="0" applyNumberFormat="1" applyFont="1" applyFill="1" applyBorder="1" applyAlignment="1">
      <alignment horizontal="right" vertical="center" wrapText="1"/>
    </xf>
    <xf numFmtId="0" fontId="9" fillId="29" borderId="3" xfId="0" applyFont="1" applyFill="1" applyBorder="1" applyAlignment="1" applyProtection="1">
      <alignment horizontal="left" vertical="center" wrapText="1"/>
      <protection locked="0"/>
    </xf>
    <xf numFmtId="173" fontId="95" fillId="0" borderId="3" xfId="0" applyNumberFormat="1" applyFont="1" applyFill="1" applyBorder="1" applyAlignment="1">
      <alignment horizontal="right" vertical="center" wrapText="1"/>
    </xf>
    <xf numFmtId="179" fontId="95" fillId="29" borderId="3" xfId="0" applyNumberFormat="1" applyFont="1" applyFill="1" applyBorder="1" applyAlignment="1">
      <alignment horizontal="center" vertical="center" wrapText="1"/>
    </xf>
    <xf numFmtId="49" fontId="9" fillId="29" borderId="3" xfId="0" applyNumberFormat="1" applyFont="1" applyFill="1" applyBorder="1" applyAlignment="1">
      <alignment vertical="center" wrapText="1"/>
    </xf>
    <xf numFmtId="49" fontId="9" fillId="29" borderId="16" xfId="0" applyNumberFormat="1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vertical="center" wrapText="1"/>
    </xf>
    <xf numFmtId="177" fontId="4" fillId="29" borderId="3" xfId="0" quotePrefix="1" applyNumberFormat="1" applyFont="1" applyFill="1" applyBorder="1" applyAlignment="1">
      <alignment horizontal="right" vertical="center"/>
    </xf>
    <xf numFmtId="49" fontId="5" fillId="29" borderId="17" xfId="0" applyNumberFormat="1" applyFont="1" applyFill="1" applyBorder="1" applyAlignment="1">
      <alignment vertical="center" wrapText="1"/>
    </xf>
    <xf numFmtId="173" fontId="4" fillId="29" borderId="3" xfId="0" applyNumberFormat="1" applyFont="1" applyFill="1" applyBorder="1" applyAlignment="1">
      <alignment horizontal="right" vertical="center" wrapText="1"/>
    </xf>
    <xf numFmtId="3" fontId="85" fillId="29" borderId="3" xfId="0" applyNumberFormat="1" applyFont="1" applyFill="1" applyBorder="1" applyAlignment="1">
      <alignment horizontal="right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3" fontId="5" fillId="29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right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69" fontId="4" fillId="29" borderId="3" xfId="0" applyNumberFormat="1" applyFont="1" applyFill="1" applyBorder="1" applyAlignment="1">
      <alignment horizontal="right" vertical="center"/>
    </xf>
    <xf numFmtId="173" fontId="5" fillId="29" borderId="3" xfId="0" applyNumberFormat="1" applyFont="1" applyFill="1" applyBorder="1" applyAlignment="1">
      <alignment horizontal="right" vertical="center" wrapText="1"/>
    </xf>
    <xf numFmtId="0" fontId="4" fillId="22" borderId="3" xfId="0" quotePrefix="1" applyFont="1" applyFill="1" applyBorder="1" applyAlignment="1">
      <alignment horizontal="center" vertical="center"/>
    </xf>
    <xf numFmtId="3" fontId="73" fillId="29" borderId="3" xfId="0" applyNumberFormat="1" applyFont="1" applyFill="1" applyBorder="1" applyAlignment="1">
      <alignment vertical="center" wrapText="1"/>
    </xf>
    <xf numFmtId="3" fontId="79" fillId="29" borderId="3" xfId="0" applyNumberFormat="1" applyFont="1" applyFill="1" applyBorder="1" applyAlignment="1">
      <alignment vertical="center" wrapText="1"/>
    </xf>
    <xf numFmtId="173" fontId="79" fillId="29" borderId="3" xfId="0" applyNumberFormat="1" applyFont="1" applyFill="1" applyBorder="1" applyAlignment="1">
      <alignment vertical="center" wrapText="1"/>
    </xf>
    <xf numFmtId="169" fontId="85" fillId="29" borderId="3" xfId="207" applyNumberFormat="1" applyFont="1" applyFill="1" applyBorder="1" applyAlignment="1">
      <alignment horizontal="right" vertical="center" wrapText="1"/>
    </xf>
    <xf numFmtId="169" fontId="84" fillId="29" borderId="3" xfId="207" applyNumberFormat="1" applyFont="1" applyFill="1" applyBorder="1" applyAlignment="1">
      <alignment horizontal="right" vertical="center" wrapText="1"/>
    </xf>
    <xf numFmtId="3" fontId="109" fillId="0" borderId="3" xfId="0" applyNumberFormat="1" applyFont="1" applyBorder="1" applyAlignment="1">
      <alignment vertical="center" wrapText="1"/>
    </xf>
    <xf numFmtId="177" fontId="4" fillId="29" borderId="3" xfId="0" applyNumberFormat="1" applyFont="1" applyFill="1" applyBorder="1" applyAlignment="1">
      <alignment vertical="center" wrapText="1"/>
    </xf>
    <xf numFmtId="179" fontId="86" fillId="29" borderId="3" xfId="0" applyNumberFormat="1" applyFont="1" applyFill="1" applyBorder="1" applyAlignment="1">
      <alignment horizontal="right" vertical="center" wrapText="1"/>
    </xf>
    <xf numFmtId="179" fontId="4" fillId="0" borderId="0" xfId="0" applyNumberFormat="1" applyFont="1" applyFill="1" applyBorder="1" applyAlignment="1">
      <alignment vertical="center"/>
    </xf>
    <xf numFmtId="179" fontId="87" fillId="29" borderId="3" xfId="207" applyNumberFormat="1" applyFont="1" applyFill="1" applyBorder="1" applyAlignment="1">
      <alignment horizontal="right" vertical="center" wrapText="1"/>
    </xf>
    <xf numFmtId="173" fontId="96" fillId="29" borderId="3" xfId="0" applyNumberFormat="1" applyFont="1" applyFill="1" applyBorder="1" applyAlignment="1">
      <alignment horizontal="center" vertical="center" wrapText="1"/>
    </xf>
    <xf numFmtId="169" fontId="5" fillId="29" borderId="3" xfId="0" applyNumberFormat="1" applyFont="1" applyFill="1" applyBorder="1" applyAlignment="1">
      <alignment horizontal="right" vertical="center"/>
    </xf>
    <xf numFmtId="178" fontId="89" fillId="29" borderId="19" xfId="0" applyNumberFormat="1" applyFont="1" applyFill="1" applyBorder="1" applyAlignment="1">
      <alignment horizontal="right" vertical="center" wrapText="1"/>
    </xf>
    <xf numFmtId="178" fontId="90" fillId="29" borderId="19" xfId="0" applyNumberFormat="1" applyFont="1" applyFill="1" applyBorder="1" applyAlignment="1">
      <alignment horizontal="right" vertical="center" wrapText="1"/>
    </xf>
    <xf numFmtId="177" fontId="79" fillId="0" borderId="3" xfId="0" applyNumberFormat="1" applyFont="1" applyFill="1" applyBorder="1" applyAlignment="1">
      <alignment horizontal="center" vertical="center" wrapText="1"/>
    </xf>
    <xf numFmtId="173" fontId="89" fillId="0" borderId="3" xfId="0" applyNumberFormat="1" applyFont="1" applyFill="1" applyBorder="1" applyAlignment="1">
      <alignment horizontal="center" vertical="center" wrapText="1"/>
    </xf>
    <xf numFmtId="177" fontId="95" fillId="0" borderId="3" xfId="0" applyNumberFormat="1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 wrapText="1"/>
    </xf>
    <xf numFmtId="178" fontId="99" fillId="0" borderId="3" xfId="0" applyNumberFormat="1" applyFont="1" applyFill="1" applyBorder="1" applyAlignment="1">
      <alignment horizontal="center" vertical="center" wrapText="1"/>
    </xf>
    <xf numFmtId="0" fontId="9" fillId="0" borderId="3" xfId="0" quotePrefix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5" fillId="0" borderId="3" xfId="0" quotePrefix="1" applyFont="1" applyFill="1" applyBorder="1" applyAlignment="1">
      <alignment horizontal="center" vertical="center"/>
    </xf>
    <xf numFmtId="177" fontId="95" fillId="0" borderId="3" xfId="0" quotePrefix="1" applyNumberFormat="1" applyFont="1" applyFill="1" applyBorder="1" applyAlignment="1">
      <alignment horizontal="center" vertical="center"/>
    </xf>
    <xf numFmtId="173" fontId="95" fillId="0" borderId="3" xfId="0" applyNumberFormat="1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center" vertical="center" wrapText="1"/>
    </xf>
    <xf numFmtId="177" fontId="73" fillId="29" borderId="3" xfId="0" applyNumberFormat="1" applyFont="1" applyFill="1" applyBorder="1" applyAlignment="1">
      <alignment horizontal="center" vertical="center" wrapText="1"/>
    </xf>
    <xf numFmtId="177" fontId="79" fillId="29" borderId="3" xfId="0" applyNumberFormat="1" applyFont="1" applyFill="1" applyBorder="1" applyAlignment="1">
      <alignment horizontal="center" vertical="center" wrapText="1"/>
    </xf>
    <xf numFmtId="177" fontId="79" fillId="29" borderId="3" xfId="0" applyNumberFormat="1" applyFont="1" applyFill="1" applyBorder="1" applyAlignment="1">
      <alignment horizontal="center" vertical="center" wrapText="1"/>
    </xf>
    <xf numFmtId="177" fontId="79" fillId="0" borderId="3" xfId="0" applyNumberFormat="1" applyFont="1" applyFill="1" applyBorder="1" applyAlignment="1">
      <alignment horizontal="center" vertical="center" wrapText="1"/>
    </xf>
    <xf numFmtId="178" fontId="91" fillId="0" borderId="3" xfId="0" applyNumberFormat="1" applyFont="1" applyFill="1" applyBorder="1" applyAlignment="1">
      <alignment horizontal="center" vertical="center" wrapText="1"/>
    </xf>
    <xf numFmtId="179" fontId="92" fillId="29" borderId="3" xfId="0" applyNumberFormat="1" applyFont="1" applyFill="1" applyBorder="1" applyAlignment="1">
      <alignment horizontal="center" vertical="center" wrapText="1"/>
    </xf>
    <xf numFmtId="173" fontId="92" fillId="29" borderId="3" xfId="0" applyNumberFormat="1" applyFont="1" applyFill="1" applyBorder="1" applyAlignment="1">
      <alignment horizontal="center" vertical="center" wrapText="1"/>
    </xf>
    <xf numFmtId="3" fontId="84" fillId="29" borderId="3" xfId="0" applyNumberFormat="1" applyFont="1" applyFill="1" applyBorder="1" applyAlignment="1">
      <alignment horizontal="right" vertical="center" wrapText="1"/>
    </xf>
    <xf numFmtId="0" fontId="79" fillId="29" borderId="17" xfId="0" applyFont="1" applyFill="1" applyBorder="1" applyAlignment="1">
      <alignment horizontal="left" vertical="center" wrapText="1"/>
    </xf>
    <xf numFmtId="0" fontId="75" fillId="29" borderId="15" xfId="0" applyFont="1" applyFill="1" applyBorder="1" applyAlignment="1">
      <alignment horizontal="left" vertical="center" wrapText="1"/>
    </xf>
    <xf numFmtId="0" fontId="75" fillId="29" borderId="17" xfId="0" applyFont="1" applyFill="1" applyBorder="1" applyAlignment="1">
      <alignment horizontal="left" vertical="center" wrapText="1"/>
    </xf>
    <xf numFmtId="0" fontId="75" fillId="29" borderId="16" xfId="0" applyFont="1" applyFill="1" applyBorder="1" applyAlignment="1">
      <alignment horizontal="left" vertical="center" wrapText="1"/>
    </xf>
    <xf numFmtId="0" fontId="74" fillId="29" borderId="20" xfId="0" applyFont="1" applyFill="1" applyBorder="1" applyAlignment="1">
      <alignment horizontal="center" vertical="center" wrapText="1"/>
    </xf>
    <xf numFmtId="0" fontId="74" fillId="29" borderId="21" xfId="0" applyFont="1" applyFill="1" applyBorder="1" applyAlignment="1">
      <alignment horizontal="center" vertical="center" wrapText="1"/>
    </xf>
    <xf numFmtId="0" fontId="74" fillId="29" borderId="22" xfId="0" applyFont="1" applyFill="1" applyBorder="1" applyAlignment="1">
      <alignment horizontal="center" vertical="center" wrapText="1"/>
    </xf>
    <xf numFmtId="0" fontId="75" fillId="29" borderId="20" xfId="0" applyFont="1" applyFill="1" applyBorder="1" applyAlignment="1">
      <alignment horizontal="center" vertical="center" wrapText="1"/>
    </xf>
    <xf numFmtId="0" fontId="75" fillId="29" borderId="21" xfId="0" applyFont="1" applyFill="1" applyBorder="1" applyAlignment="1">
      <alignment horizontal="center" vertical="center" wrapText="1"/>
    </xf>
    <xf numFmtId="0" fontId="75" fillId="29" borderId="22" xfId="0" applyFont="1" applyFill="1" applyBorder="1" applyAlignment="1">
      <alignment horizontal="center" vertical="center" wrapText="1"/>
    </xf>
    <xf numFmtId="0" fontId="73" fillId="29" borderId="0" xfId="0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center" vertical="center" wrapText="1"/>
    </xf>
    <xf numFmtId="0" fontId="79" fillId="29" borderId="3" xfId="246" applyFont="1" applyFill="1" applyBorder="1" applyAlignment="1">
      <alignment horizontal="center" vertical="center"/>
    </xf>
    <xf numFmtId="0" fontId="75" fillId="29" borderId="20" xfId="0" applyFont="1" applyFill="1" applyBorder="1" applyAlignment="1" applyProtection="1">
      <alignment horizontal="center" vertical="center" wrapText="1"/>
      <protection locked="0"/>
    </xf>
    <xf numFmtId="0" fontId="75" fillId="29" borderId="21" xfId="0" applyFont="1" applyFill="1" applyBorder="1" applyAlignment="1" applyProtection="1">
      <alignment horizontal="center" vertical="center" wrapText="1"/>
      <protection locked="0"/>
    </xf>
    <xf numFmtId="0" fontId="75" fillId="29" borderId="22" xfId="0" applyFont="1" applyFill="1" applyBorder="1" applyAlignment="1" applyProtection="1">
      <alignment horizontal="center" vertical="center" wrapText="1"/>
      <protection locked="0"/>
    </xf>
    <xf numFmtId="0" fontId="5" fillId="29" borderId="0" xfId="0" applyFont="1" applyFill="1" applyAlignment="1">
      <alignment horizontal="center" vertical="top"/>
    </xf>
    <xf numFmtId="0" fontId="78" fillId="29" borderId="0" xfId="0" applyFont="1" applyFill="1" applyBorder="1" applyAlignment="1">
      <alignment horizontal="center"/>
    </xf>
    <xf numFmtId="170" fontId="76" fillId="29" borderId="0" xfId="0" applyNumberFormat="1" applyFont="1" applyFill="1" applyBorder="1" applyAlignment="1">
      <alignment horizontal="center" wrapText="1"/>
    </xf>
    <xf numFmtId="170" fontId="76" fillId="29" borderId="0" xfId="0" quotePrefix="1" applyNumberFormat="1" applyFont="1" applyFill="1" applyBorder="1" applyAlignment="1">
      <alignment horizontal="center" wrapText="1"/>
    </xf>
    <xf numFmtId="0" fontId="5" fillId="29" borderId="0" xfId="0" applyFont="1" applyFill="1" applyBorder="1" applyAlignment="1">
      <alignment horizontal="center" vertical="top"/>
    </xf>
    <xf numFmtId="0" fontId="75" fillId="29" borderId="33" xfId="0" applyFont="1" applyFill="1" applyBorder="1" applyAlignment="1">
      <alignment horizontal="center" vertical="center" wrapText="1"/>
    </xf>
    <xf numFmtId="0" fontId="75" fillId="29" borderId="34" xfId="0" applyFont="1" applyFill="1" applyBorder="1" applyAlignment="1">
      <alignment horizontal="center" vertical="center" wrapText="1"/>
    </xf>
    <xf numFmtId="0" fontId="75" fillId="29" borderId="35" xfId="0" applyFont="1" applyFill="1" applyBorder="1" applyAlignment="1">
      <alignment horizontal="center" vertical="center" wrapText="1"/>
    </xf>
    <xf numFmtId="0" fontId="75" fillId="29" borderId="23" xfId="238" applyNumberFormat="1" applyFont="1" applyFill="1" applyBorder="1" applyAlignment="1">
      <alignment horizontal="center" vertical="center" wrapText="1"/>
    </xf>
    <xf numFmtId="0" fontId="75" fillId="29" borderId="24" xfId="238" applyNumberFormat="1" applyFont="1" applyFill="1" applyBorder="1" applyAlignment="1">
      <alignment horizontal="center" vertical="center" wrapText="1"/>
    </xf>
    <xf numFmtId="0" fontId="75" fillId="29" borderId="25" xfId="238" applyNumberFormat="1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center" vertical="center"/>
    </xf>
    <xf numFmtId="0" fontId="98" fillId="29" borderId="13" xfId="0" applyFont="1" applyFill="1" applyBorder="1" applyAlignment="1">
      <alignment horizontal="center" vertical="center"/>
    </xf>
    <xf numFmtId="0" fontId="74" fillId="29" borderId="0" xfId="0" applyFont="1" applyFill="1" applyBorder="1" applyAlignment="1">
      <alignment horizontal="center" vertical="center"/>
    </xf>
    <xf numFmtId="170" fontId="79" fillId="29" borderId="0" xfId="0" applyNumberFormat="1" applyFont="1" applyFill="1" applyBorder="1" applyAlignment="1">
      <alignment horizontal="left" wrapText="1"/>
    </xf>
    <xf numFmtId="0" fontId="80" fillId="29" borderId="0" xfId="0" applyFont="1" applyFill="1" applyBorder="1" applyAlignment="1">
      <alignment horizontal="center"/>
    </xf>
    <xf numFmtId="0" fontId="74" fillId="29" borderId="0" xfId="0" applyFont="1" applyFill="1" applyBorder="1" applyAlignment="1">
      <alignment horizontal="center" vertical="center" wrapText="1"/>
    </xf>
    <xf numFmtId="0" fontId="73" fillId="29" borderId="3" xfId="0" applyFont="1" applyFill="1" applyBorder="1" applyAlignment="1">
      <alignment horizontal="left" vertical="center" wrapText="1"/>
    </xf>
    <xf numFmtId="0" fontId="4" fillId="29" borderId="0" xfId="0" applyFont="1" applyFill="1" applyBorder="1" applyAlignment="1">
      <alignment horizontal="center" vertical="center" wrapText="1"/>
    </xf>
    <xf numFmtId="170" fontId="9" fillId="29" borderId="0" xfId="0" applyNumberFormat="1" applyFont="1" applyFill="1" applyBorder="1" applyAlignment="1">
      <alignment horizontal="center" wrapText="1"/>
    </xf>
    <xf numFmtId="0" fontId="11" fillId="29" borderId="0" xfId="0" applyFont="1" applyFill="1" applyBorder="1" applyAlignment="1">
      <alignment horizontal="center" vertical="center"/>
    </xf>
    <xf numFmtId="0" fontId="11" fillId="29" borderId="0" xfId="0" applyFont="1" applyFill="1" applyAlignment="1">
      <alignment horizontal="center" vertical="center"/>
    </xf>
    <xf numFmtId="0" fontId="102" fillId="29" borderId="0" xfId="0" applyFont="1" applyFill="1" applyBorder="1" applyAlignment="1">
      <alignment horizontal="center"/>
    </xf>
    <xf numFmtId="0" fontId="74" fillId="29" borderId="0" xfId="246" applyFont="1" applyFill="1" applyBorder="1" applyAlignment="1">
      <alignment horizontal="center" vertical="center"/>
    </xf>
    <xf numFmtId="0" fontId="9" fillId="29" borderId="0" xfId="0" applyFont="1" applyFill="1" applyBorder="1" applyAlignment="1">
      <alignment horizontal="center" vertical="top"/>
    </xf>
    <xf numFmtId="0" fontId="9" fillId="29" borderId="0" xfId="0" applyFont="1" applyFill="1" applyAlignment="1">
      <alignment horizontal="center" vertical="top"/>
    </xf>
    <xf numFmtId="0" fontId="4" fillId="29" borderId="3" xfId="246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left" wrapText="1"/>
    </xf>
    <xf numFmtId="0" fontId="103" fillId="29" borderId="0" xfId="0" applyFont="1" applyFill="1" applyBorder="1" applyAlignment="1">
      <alignment horizontal="center"/>
    </xf>
    <xf numFmtId="0" fontId="5" fillId="29" borderId="13" xfId="246" applyFont="1" applyFill="1" applyBorder="1" applyAlignment="1">
      <alignment horizontal="right" vertical="center"/>
    </xf>
    <xf numFmtId="0" fontId="5" fillId="29" borderId="3" xfId="246" applyFont="1" applyFill="1" applyBorder="1" applyAlignment="1">
      <alignment horizontal="center" vertical="center"/>
    </xf>
    <xf numFmtId="0" fontId="5" fillId="29" borderId="3" xfId="246" applyFont="1" applyFill="1" applyBorder="1" applyAlignment="1">
      <alignment horizontal="center" vertical="center" wrapText="1"/>
    </xf>
    <xf numFmtId="0" fontId="5" fillId="29" borderId="15" xfId="0" applyFont="1" applyFill="1" applyBorder="1" applyAlignment="1">
      <alignment horizontal="center" vertical="center" wrapText="1"/>
    </xf>
    <xf numFmtId="0" fontId="5" fillId="29" borderId="16" xfId="0" applyFont="1" applyFill="1" applyBorder="1" applyAlignment="1">
      <alignment horizontal="center" vertical="center" wrapText="1"/>
    </xf>
    <xf numFmtId="0" fontId="5" fillId="29" borderId="15" xfId="246" applyFont="1" applyFill="1" applyBorder="1" applyAlignment="1">
      <alignment horizontal="center" vertical="center"/>
    </xf>
    <xf numFmtId="0" fontId="5" fillId="29" borderId="17" xfId="246" applyFont="1" applyFill="1" applyBorder="1" applyAlignment="1">
      <alignment horizontal="center" vertical="center"/>
    </xf>
    <xf numFmtId="0" fontId="5" fillId="29" borderId="16" xfId="246" applyFont="1" applyFill="1" applyBorder="1" applyAlignment="1">
      <alignment horizontal="center" vertical="center"/>
    </xf>
    <xf numFmtId="0" fontId="72" fillId="29" borderId="0" xfId="0" applyFont="1" applyFill="1" applyBorder="1" applyAlignment="1">
      <alignment horizontal="center" vertical="center"/>
    </xf>
    <xf numFmtId="0" fontId="5" fillId="29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0" fontId="106" fillId="29" borderId="0" xfId="0" applyNumberFormat="1" applyFont="1" applyFill="1" applyBorder="1" applyAlignment="1">
      <alignment horizontal="left" vertical="center" wrapText="1"/>
    </xf>
    <xf numFmtId="0" fontId="77" fillId="29" borderId="0" xfId="0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center" vertical="center" wrapText="1" shrinkToFit="1"/>
    </xf>
    <xf numFmtId="170" fontId="79" fillId="29" borderId="0" xfId="0" applyNumberFormat="1" applyFont="1" applyFill="1" applyBorder="1" applyAlignment="1">
      <alignment horizontal="center" wrapText="1"/>
    </xf>
    <xf numFmtId="0" fontId="79" fillId="0" borderId="14" xfId="0" applyFont="1" applyFill="1" applyBorder="1" applyAlignment="1">
      <alignment horizontal="center" vertical="center"/>
    </xf>
    <xf numFmtId="0" fontId="79" fillId="0" borderId="19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 wrapText="1"/>
    </xf>
    <xf numFmtId="0" fontId="79" fillId="0" borderId="13" xfId="0" applyFont="1" applyFill="1" applyBorder="1" applyAlignment="1">
      <alignment horizontal="right" vertical="center"/>
    </xf>
    <xf numFmtId="0" fontId="79" fillId="0" borderId="3" xfId="246" applyFont="1" applyFill="1" applyBorder="1" applyAlignment="1">
      <alignment horizontal="center" vertical="center"/>
    </xf>
    <xf numFmtId="170" fontId="5" fillId="29" borderId="0" xfId="0" applyNumberFormat="1" applyFont="1" applyFill="1" applyBorder="1" applyAlignment="1">
      <alignment horizontal="center" wrapText="1"/>
    </xf>
    <xf numFmtId="0" fontId="9" fillId="29" borderId="0" xfId="0" applyFont="1" applyFill="1" applyBorder="1" applyAlignment="1">
      <alignment horizontal="center" vertical="center"/>
    </xf>
    <xf numFmtId="0" fontId="77" fillId="29" borderId="0" xfId="0" applyFont="1" applyFill="1" applyBorder="1" applyAlignment="1">
      <alignment horizontal="center"/>
    </xf>
    <xf numFmtId="0" fontId="9" fillId="29" borderId="0" xfId="0" applyFont="1" applyFill="1" applyAlignment="1">
      <alignment horizontal="center" vertical="center"/>
    </xf>
    <xf numFmtId="0" fontId="73" fillId="29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74" fillId="0" borderId="0" xfId="238" applyNumberFormat="1" applyFont="1" applyFill="1" applyBorder="1" applyAlignment="1">
      <alignment horizontal="center" vertical="center" wrapText="1"/>
    </xf>
    <xf numFmtId="0" fontId="5" fillId="0" borderId="14" xfId="238" applyNumberFormat="1" applyFont="1" applyFill="1" applyBorder="1" applyAlignment="1">
      <alignment horizontal="center" vertical="center" wrapText="1"/>
    </xf>
    <xf numFmtId="0" fontId="5" fillId="0" borderId="19" xfId="238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9" fillId="29" borderId="26" xfId="0" applyFont="1" applyFill="1" applyBorder="1" applyAlignment="1">
      <alignment horizontal="center" vertical="center" wrapText="1"/>
    </xf>
    <xf numFmtId="0" fontId="79" fillId="29" borderId="18" xfId="0" applyFont="1" applyFill="1" applyBorder="1" applyAlignment="1">
      <alignment horizontal="center" vertical="center" wrapText="1"/>
    </xf>
    <xf numFmtId="0" fontId="79" fillId="29" borderId="27" xfId="0" applyFont="1" applyFill="1" applyBorder="1" applyAlignment="1">
      <alignment horizontal="center" vertical="center" wrapText="1"/>
    </xf>
    <xf numFmtId="0" fontId="79" fillId="29" borderId="28" xfId="0" applyFont="1" applyFill="1" applyBorder="1" applyAlignment="1">
      <alignment horizontal="center" vertical="center" wrapText="1"/>
    </xf>
    <xf numFmtId="0" fontId="79" fillId="29" borderId="13" xfId="0" applyFont="1" applyFill="1" applyBorder="1" applyAlignment="1">
      <alignment horizontal="center" vertical="center" wrapText="1"/>
    </xf>
    <xf numFmtId="0" fontId="79" fillId="29" borderId="29" xfId="0" applyFont="1" applyFill="1" applyBorder="1" applyAlignment="1">
      <alignment horizontal="center" vertical="center" wrapText="1"/>
    </xf>
    <xf numFmtId="0" fontId="4" fillId="29" borderId="15" xfId="0" applyFont="1" applyFill="1" applyBorder="1" applyAlignment="1">
      <alignment horizontal="left" vertical="center"/>
    </xf>
    <xf numFmtId="0" fontId="4" fillId="29" borderId="17" xfId="0" applyFont="1" applyFill="1" applyBorder="1" applyAlignment="1">
      <alignment horizontal="left" vertical="center"/>
    </xf>
    <xf numFmtId="0" fontId="5" fillId="29" borderId="17" xfId="0" applyFont="1" applyFill="1" applyBorder="1" applyAlignment="1">
      <alignment horizontal="center" vertical="center" wrapText="1"/>
    </xf>
    <xf numFmtId="3" fontId="79" fillId="0" borderId="3" xfId="0" applyNumberFormat="1" applyFont="1" applyFill="1" applyBorder="1" applyAlignment="1">
      <alignment horizontal="center" vertical="center" wrapText="1"/>
    </xf>
    <xf numFmtId="0" fontId="5" fillId="29" borderId="15" xfId="0" applyFont="1" applyFill="1" applyBorder="1" applyAlignment="1">
      <alignment horizontal="left" vertical="center" wrapText="1"/>
    </xf>
    <xf numFmtId="0" fontId="5" fillId="29" borderId="17" xfId="0" applyFont="1" applyFill="1" applyBorder="1" applyAlignment="1">
      <alignment horizontal="left" vertical="center" wrapText="1"/>
    </xf>
    <xf numFmtId="0" fontId="5" fillId="29" borderId="16" xfId="0" applyFont="1" applyFill="1" applyBorder="1" applyAlignment="1">
      <alignment horizontal="left" vertical="center" wrapText="1"/>
    </xf>
    <xf numFmtId="177" fontId="73" fillId="29" borderId="3" xfId="0" applyNumberFormat="1" applyFont="1" applyFill="1" applyBorder="1" applyAlignment="1">
      <alignment horizontal="center" vertical="center" wrapText="1"/>
    </xf>
    <xf numFmtId="177" fontId="79" fillId="29" borderId="3" xfId="0" applyNumberFormat="1" applyFont="1" applyFill="1" applyBorder="1" applyAlignment="1">
      <alignment horizontal="center" vertical="center" wrapText="1"/>
    </xf>
    <xf numFmtId="177" fontId="79" fillId="0" borderId="15" xfId="0" applyNumberFormat="1" applyFont="1" applyFill="1" applyBorder="1" applyAlignment="1">
      <alignment horizontal="center" vertical="center" wrapText="1"/>
    </xf>
    <xf numFmtId="177" fontId="79" fillId="0" borderId="17" xfId="0" applyNumberFormat="1" applyFont="1" applyFill="1" applyBorder="1" applyAlignment="1">
      <alignment horizontal="center" vertical="center" wrapText="1"/>
    </xf>
    <xf numFmtId="177" fontId="79" fillId="0" borderId="16" xfId="0" applyNumberFormat="1" applyFont="1" applyFill="1" applyBorder="1" applyAlignment="1">
      <alignment horizontal="center" vertical="center" wrapText="1"/>
    </xf>
    <xf numFmtId="177" fontId="79" fillId="29" borderId="15" xfId="0" applyNumberFormat="1" applyFont="1" applyFill="1" applyBorder="1" applyAlignment="1">
      <alignment horizontal="center" vertical="center" wrapText="1"/>
    </xf>
    <xf numFmtId="177" fontId="79" fillId="29" borderId="17" xfId="0" applyNumberFormat="1" applyFont="1" applyFill="1" applyBorder="1" applyAlignment="1">
      <alignment horizontal="center" vertical="center" wrapText="1"/>
    </xf>
    <xf numFmtId="177" fontId="79" fillId="29" borderId="16" xfId="0" applyNumberFormat="1" applyFont="1" applyFill="1" applyBorder="1" applyAlignment="1">
      <alignment horizontal="center" vertical="center" wrapText="1"/>
    </xf>
    <xf numFmtId="178" fontId="79" fillId="29" borderId="15" xfId="207" applyNumberFormat="1" applyFont="1" applyFill="1" applyBorder="1" applyAlignment="1">
      <alignment horizontal="right" vertical="center" wrapText="1"/>
    </xf>
    <xf numFmtId="178" fontId="79" fillId="29" borderId="16" xfId="207" applyNumberFormat="1" applyFont="1" applyFill="1" applyBorder="1" applyAlignment="1">
      <alignment horizontal="right" vertical="center" wrapText="1"/>
    </xf>
    <xf numFmtId="178" fontId="73" fillId="29" borderId="15" xfId="207" applyNumberFormat="1" applyFont="1" applyFill="1" applyBorder="1" applyAlignment="1">
      <alignment horizontal="right" vertical="center" wrapText="1"/>
    </xf>
    <xf numFmtId="178" fontId="73" fillId="29" borderId="16" xfId="207" applyNumberFormat="1" applyFont="1" applyFill="1" applyBorder="1" applyAlignment="1">
      <alignment horizontal="right" vertical="center" wrapText="1"/>
    </xf>
    <xf numFmtId="177" fontId="73" fillId="0" borderId="15" xfId="0" applyNumberFormat="1" applyFont="1" applyFill="1" applyBorder="1" applyAlignment="1">
      <alignment horizontal="center" vertical="center" wrapText="1"/>
    </xf>
    <xf numFmtId="177" fontId="73" fillId="0" borderId="17" xfId="0" applyNumberFormat="1" applyFont="1" applyFill="1" applyBorder="1" applyAlignment="1">
      <alignment horizontal="center" vertical="center" wrapText="1"/>
    </xf>
    <xf numFmtId="177" fontId="73" fillId="0" borderId="16" xfId="0" applyNumberFormat="1" applyFont="1" applyFill="1" applyBorder="1" applyAlignment="1">
      <alignment horizontal="center" vertical="center" wrapText="1"/>
    </xf>
    <xf numFmtId="177" fontId="73" fillId="29" borderId="15" xfId="0" applyNumberFormat="1" applyFont="1" applyFill="1" applyBorder="1" applyAlignment="1">
      <alignment horizontal="center" vertical="center" wrapText="1"/>
    </xf>
    <xf numFmtId="177" fontId="73" fillId="29" borderId="17" xfId="0" applyNumberFormat="1" applyFont="1" applyFill="1" applyBorder="1" applyAlignment="1">
      <alignment horizontal="center" vertical="center" wrapText="1"/>
    </xf>
    <xf numFmtId="177" fontId="73" fillId="29" borderId="16" xfId="0" applyNumberFormat="1" applyFont="1" applyFill="1" applyBorder="1" applyAlignment="1">
      <alignment horizontal="center" vertical="center" wrapText="1"/>
    </xf>
    <xf numFmtId="0" fontId="74" fillId="29" borderId="0" xfId="0" applyFont="1" applyFill="1" applyBorder="1" applyAlignment="1">
      <alignment vertical="center"/>
    </xf>
    <xf numFmtId="0" fontId="5" fillId="29" borderId="3" xfId="0" applyFont="1" applyFill="1" applyBorder="1" applyAlignment="1">
      <alignment horizontal="center" vertical="center" wrapText="1"/>
    </xf>
    <xf numFmtId="0" fontId="73" fillId="29" borderId="3" xfId="0" applyNumberFormat="1" applyFont="1" applyFill="1" applyBorder="1" applyAlignment="1">
      <alignment horizontal="center" vertical="center" wrapText="1"/>
    </xf>
    <xf numFmtId="177" fontId="81" fillId="29" borderId="15" xfId="0" applyNumberFormat="1" applyFont="1" applyFill="1" applyBorder="1" applyAlignment="1">
      <alignment horizontal="center" vertical="center" wrapText="1"/>
    </xf>
    <xf numFmtId="177" fontId="81" fillId="29" borderId="16" xfId="0" applyNumberFormat="1" applyFont="1" applyFill="1" applyBorder="1" applyAlignment="1">
      <alignment horizontal="center" vertical="center" wrapText="1"/>
    </xf>
    <xf numFmtId="0" fontId="79" fillId="29" borderId="15" xfId="0" applyFont="1" applyFill="1" applyBorder="1" applyAlignment="1">
      <alignment horizontal="center" vertical="center"/>
    </xf>
    <xf numFmtId="0" fontId="79" fillId="29" borderId="17" xfId="0" applyFont="1" applyFill="1" applyBorder="1" applyAlignment="1">
      <alignment horizontal="center" vertical="center"/>
    </xf>
    <xf numFmtId="0" fontId="79" fillId="29" borderId="16" xfId="0" applyFont="1" applyFill="1" applyBorder="1" applyAlignment="1">
      <alignment horizontal="center" vertical="center"/>
    </xf>
    <xf numFmtId="3" fontId="73" fillId="29" borderId="3" xfId="0" applyNumberFormat="1" applyFont="1" applyFill="1" applyBorder="1" applyAlignment="1">
      <alignment horizontal="center" vertical="center" wrapText="1"/>
    </xf>
    <xf numFmtId="0" fontId="73" fillId="29" borderId="3" xfId="0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left" vertical="center" wrapText="1"/>
    </xf>
    <xf numFmtId="0" fontId="79" fillId="29" borderId="15" xfId="0" applyFont="1" applyFill="1" applyBorder="1" applyAlignment="1">
      <alignment horizontal="center" vertical="center" wrapText="1"/>
    </xf>
    <xf numFmtId="0" fontId="79" fillId="29" borderId="16" xfId="0" applyFont="1" applyFill="1" applyBorder="1" applyAlignment="1">
      <alignment horizontal="center" vertical="center" wrapText="1"/>
    </xf>
    <xf numFmtId="0" fontId="81" fillId="29" borderId="3" xfId="0" applyFont="1" applyFill="1" applyBorder="1" applyAlignment="1">
      <alignment horizontal="left" vertical="center" wrapText="1"/>
    </xf>
    <xf numFmtId="0" fontId="73" fillId="29" borderId="0" xfId="0" applyFont="1" applyFill="1" applyAlignment="1">
      <alignment horizontal="center" vertical="center"/>
    </xf>
    <xf numFmtId="0" fontId="73" fillId="29" borderId="0" xfId="0" applyFont="1" applyFill="1" applyAlignment="1">
      <alignment horizontal="center" vertical="center" wrapText="1"/>
    </xf>
    <xf numFmtId="170" fontId="79" fillId="0" borderId="3" xfId="0" applyNumberFormat="1" applyFont="1" applyFill="1" applyBorder="1" applyAlignment="1">
      <alignment horizontal="center" vertical="center" wrapText="1"/>
    </xf>
    <xf numFmtId="0" fontId="79" fillId="29" borderId="0" xfId="0" applyFont="1" applyFill="1" applyBorder="1" applyAlignment="1">
      <alignment horizontal="center" vertical="center"/>
    </xf>
    <xf numFmtId="0" fontId="5" fillId="29" borderId="0" xfId="0" applyFont="1" applyFill="1" applyAlignment="1">
      <alignment vertical="center"/>
    </xf>
    <xf numFmtId="0" fontId="79" fillId="29" borderId="17" xfId="0" applyFont="1" applyFill="1" applyBorder="1" applyAlignment="1">
      <alignment horizontal="center" vertical="center" wrapText="1"/>
    </xf>
    <xf numFmtId="177" fontId="73" fillId="29" borderId="0" xfId="0" applyNumberFormat="1" applyFont="1" applyFill="1" applyBorder="1" applyAlignment="1">
      <alignment horizontal="center" vertical="center" wrapText="1"/>
    </xf>
    <xf numFmtId="177" fontId="79" fillId="29" borderId="0" xfId="0" applyNumberFormat="1" applyFont="1" applyFill="1" applyBorder="1" applyAlignment="1">
      <alignment horizontal="center" vertical="center" wrapText="1"/>
    </xf>
    <xf numFmtId="0" fontId="0" fillId="29" borderId="0" xfId="0" applyFill="1" applyAlignment="1">
      <alignment horizontal="center" vertical="center"/>
    </xf>
    <xf numFmtId="0" fontId="79" fillId="29" borderId="0" xfId="0" applyFont="1" applyFill="1" applyBorder="1" applyAlignment="1">
      <alignment horizontal="justify" vertical="center" wrapText="1" shrinkToFit="1"/>
    </xf>
    <xf numFmtId="3" fontId="79" fillId="29" borderId="3" xfId="0" applyNumberFormat="1" applyFont="1" applyFill="1" applyBorder="1" applyAlignment="1">
      <alignment horizontal="center" vertical="center" wrapText="1"/>
    </xf>
    <xf numFmtId="49" fontId="79" fillId="0" borderId="3" xfId="0" applyNumberFormat="1" applyFont="1" applyFill="1" applyBorder="1" applyAlignment="1">
      <alignment horizontal="left" vertical="center" wrapText="1"/>
    </xf>
    <xf numFmtId="14" fontId="79" fillId="0" borderId="3" xfId="0" applyNumberFormat="1" applyFont="1" applyFill="1" applyBorder="1" applyAlignment="1">
      <alignment horizontal="center" vertical="center" wrapText="1"/>
    </xf>
    <xf numFmtId="0" fontId="79" fillId="0" borderId="3" xfId="0" applyNumberFormat="1" applyFont="1" applyFill="1" applyBorder="1" applyAlignment="1">
      <alignment horizontal="center" vertical="center" wrapText="1"/>
    </xf>
    <xf numFmtId="2" fontId="79" fillId="29" borderId="14" xfId="0" applyNumberFormat="1" applyFont="1" applyFill="1" applyBorder="1" applyAlignment="1">
      <alignment horizontal="center" vertical="center" wrapText="1"/>
    </xf>
    <xf numFmtId="2" fontId="79" fillId="29" borderId="19" xfId="0" applyNumberFormat="1" applyFont="1" applyFill="1" applyBorder="1" applyAlignment="1">
      <alignment horizontal="center" vertical="center" wrapText="1"/>
    </xf>
    <xf numFmtId="0" fontId="79" fillId="29" borderId="26" xfId="0" applyFont="1" applyFill="1" applyBorder="1" applyAlignment="1">
      <alignment horizontal="center" vertical="center" wrapText="1" shrinkToFit="1"/>
    </xf>
    <xf numFmtId="0" fontId="79" fillId="29" borderId="18" xfId="0" applyFont="1" applyFill="1" applyBorder="1" applyAlignment="1">
      <alignment horizontal="center" vertical="center" wrapText="1" shrinkToFit="1"/>
    </xf>
    <xf numFmtId="0" fontId="79" fillId="29" borderId="27" xfId="0" applyFont="1" applyFill="1" applyBorder="1" applyAlignment="1">
      <alignment horizontal="center" vertical="center" wrapText="1" shrinkToFit="1"/>
    </xf>
    <xf numFmtId="0" fontId="79" fillId="29" borderId="30" xfId="0" applyFont="1" applyFill="1" applyBorder="1" applyAlignment="1">
      <alignment horizontal="center" vertical="center" wrapText="1" shrinkToFit="1"/>
    </xf>
    <xf numFmtId="0" fontId="79" fillId="29" borderId="0" xfId="0" applyFont="1" applyFill="1" applyBorder="1" applyAlignment="1">
      <alignment horizontal="center" vertical="center" wrapText="1" shrinkToFit="1"/>
    </xf>
    <xf numFmtId="0" fontId="79" fillId="29" borderId="31" xfId="0" applyFont="1" applyFill="1" applyBorder="1" applyAlignment="1">
      <alignment horizontal="center" vertical="center" wrapText="1" shrinkToFit="1"/>
    </xf>
    <xf numFmtId="0" fontId="79" fillId="29" borderId="28" xfId="0" applyFont="1" applyFill="1" applyBorder="1" applyAlignment="1">
      <alignment horizontal="center" vertical="center" wrapText="1" shrinkToFit="1"/>
    </xf>
    <xf numFmtId="0" fontId="79" fillId="29" borderId="13" xfId="0" applyFont="1" applyFill="1" applyBorder="1" applyAlignment="1">
      <alignment horizontal="center" vertical="center" wrapText="1" shrinkToFit="1"/>
    </xf>
    <xf numFmtId="0" fontId="79" fillId="29" borderId="29" xfId="0" applyFont="1" applyFill="1" applyBorder="1" applyAlignment="1">
      <alignment horizontal="center" vertical="center" wrapText="1" shrinkToFit="1"/>
    </xf>
    <xf numFmtId="178" fontId="86" fillId="29" borderId="15" xfId="0" applyNumberFormat="1" applyFont="1" applyFill="1" applyBorder="1" applyAlignment="1">
      <alignment horizontal="center" vertical="center" wrapText="1"/>
    </xf>
    <xf numFmtId="178" fontId="86" fillId="29" borderId="17" xfId="0" applyNumberFormat="1" applyFont="1" applyFill="1" applyBorder="1" applyAlignment="1">
      <alignment horizontal="center" vertical="center" wrapText="1"/>
    </xf>
    <xf numFmtId="178" fontId="86" fillId="29" borderId="16" xfId="0" applyNumberFormat="1" applyFont="1" applyFill="1" applyBorder="1" applyAlignment="1">
      <alignment horizontal="center" vertical="center" wrapText="1"/>
    </xf>
    <xf numFmtId="0" fontId="79" fillId="29" borderId="13" xfId="0" applyFont="1" applyFill="1" applyBorder="1" applyAlignment="1">
      <alignment horizontal="right" vertical="center"/>
    </xf>
    <xf numFmtId="2" fontId="79" fillId="29" borderId="15" xfId="0" applyNumberFormat="1" applyFont="1" applyFill="1" applyBorder="1" applyAlignment="1">
      <alignment horizontal="center" vertical="center" wrapText="1"/>
    </xf>
    <xf numFmtId="2" fontId="79" fillId="29" borderId="17" xfId="0" applyNumberFormat="1" applyFont="1" applyFill="1" applyBorder="1" applyAlignment="1">
      <alignment horizontal="center" vertical="center" wrapText="1"/>
    </xf>
    <xf numFmtId="2" fontId="79" fillId="29" borderId="16" xfId="0" applyNumberFormat="1" applyFont="1" applyFill="1" applyBorder="1" applyAlignment="1">
      <alignment horizontal="center" vertical="center" wrapText="1"/>
    </xf>
    <xf numFmtId="0" fontId="79" fillId="29" borderId="15" xfId="0" applyNumberFormat="1" applyFont="1" applyFill="1" applyBorder="1" applyAlignment="1">
      <alignment horizontal="center"/>
    </xf>
    <xf numFmtId="0" fontId="79" fillId="29" borderId="16" xfId="0" applyNumberFormat="1" applyFont="1" applyFill="1" applyBorder="1" applyAlignment="1">
      <alignment horizontal="center"/>
    </xf>
    <xf numFmtId="177" fontId="79" fillId="0" borderId="3" xfId="0" applyNumberFormat="1" applyFont="1" applyFill="1" applyBorder="1" applyAlignment="1">
      <alignment horizontal="center" vertical="center" wrapText="1"/>
    </xf>
    <xf numFmtId="0" fontId="79" fillId="29" borderId="3" xfId="0" applyNumberFormat="1" applyFont="1" applyFill="1" applyBorder="1" applyAlignment="1">
      <alignment horizontal="center" vertical="center" wrapText="1"/>
    </xf>
    <xf numFmtId="0" fontId="79" fillId="29" borderId="15" xfId="0" applyNumberFormat="1" applyFont="1" applyFill="1" applyBorder="1" applyAlignment="1">
      <alignment horizontal="left" vertical="justify"/>
    </xf>
    <xf numFmtId="0" fontId="79" fillId="29" borderId="16" xfId="0" applyNumberFormat="1" applyFont="1" applyFill="1" applyBorder="1" applyAlignment="1">
      <alignment horizontal="left" vertical="justify"/>
    </xf>
    <xf numFmtId="0" fontId="70" fillId="29" borderId="0" xfId="0" applyFont="1" applyFill="1" applyAlignment="1">
      <alignment vertical="center" wrapText="1"/>
    </xf>
    <xf numFmtId="0" fontId="0" fillId="29" borderId="0" xfId="0" applyFill="1" applyAlignment="1">
      <alignment vertical="center" wrapText="1"/>
    </xf>
    <xf numFmtId="0" fontId="79" fillId="29" borderId="0" xfId="0" applyFont="1" applyFill="1" applyAlignment="1">
      <alignment horizontal="right" vertical="center"/>
    </xf>
    <xf numFmtId="0" fontId="79" fillId="29" borderId="14" xfId="0" applyFont="1" applyFill="1" applyBorder="1" applyAlignment="1">
      <alignment horizontal="center" vertical="center" wrapText="1" shrinkToFit="1"/>
    </xf>
    <xf numFmtId="0" fontId="79" fillId="29" borderId="32" xfId="0" applyFont="1" applyFill="1" applyBorder="1" applyAlignment="1">
      <alignment horizontal="center" vertical="center" wrapText="1" shrinkToFit="1"/>
    </xf>
    <xf numFmtId="0" fontId="79" fillId="29" borderId="19" xfId="0" applyFont="1" applyFill="1" applyBorder="1" applyAlignment="1">
      <alignment horizontal="center" vertical="center" wrapText="1" shrinkToFit="1"/>
    </xf>
    <xf numFmtId="0" fontId="79" fillId="29" borderId="30" xfId="0" applyFont="1" applyFill="1" applyBorder="1" applyAlignment="1">
      <alignment horizontal="center" vertical="center" wrapText="1"/>
    </xf>
    <xf numFmtId="0" fontId="79" fillId="29" borderId="31" xfId="0" applyFont="1" applyFill="1" applyBorder="1" applyAlignment="1">
      <alignment horizontal="center" vertical="center" wrapText="1"/>
    </xf>
    <xf numFmtId="3" fontId="79" fillId="29" borderId="3" xfId="0" applyNumberFormat="1" applyFont="1" applyFill="1" applyBorder="1" applyAlignment="1">
      <alignment horizontal="center" vertical="center" wrapText="1" shrinkToFit="1"/>
    </xf>
    <xf numFmtId="0" fontId="79" fillId="29" borderId="15" xfId="0" applyNumberFormat="1" applyFont="1" applyFill="1" applyBorder="1" applyAlignment="1">
      <alignment horizontal="left" vertical="center" wrapText="1" shrinkToFit="1"/>
    </xf>
    <xf numFmtId="0" fontId="79" fillId="29" borderId="17" xfId="0" applyNumberFormat="1" applyFont="1" applyFill="1" applyBorder="1" applyAlignment="1">
      <alignment horizontal="left" vertical="center" wrapText="1" shrinkToFit="1"/>
    </xf>
    <xf numFmtId="0" fontId="79" fillId="29" borderId="16" xfId="0" applyNumberFormat="1" applyFont="1" applyFill="1" applyBorder="1" applyAlignment="1">
      <alignment horizontal="left" vertical="center" wrapText="1" shrinkToFit="1"/>
    </xf>
    <xf numFmtId="173" fontId="73" fillId="29" borderId="15" xfId="0" applyNumberFormat="1" applyFont="1" applyFill="1" applyBorder="1" applyAlignment="1">
      <alignment horizontal="center" vertical="center" wrapText="1"/>
    </xf>
    <xf numFmtId="173" fontId="73" fillId="29" borderId="17" xfId="0" applyNumberFormat="1" applyFont="1" applyFill="1" applyBorder="1" applyAlignment="1">
      <alignment horizontal="center" vertical="center" wrapText="1"/>
    </xf>
    <xf numFmtId="173" fontId="73" fillId="29" borderId="16" xfId="0" applyNumberFormat="1" applyFont="1" applyFill="1" applyBorder="1" applyAlignment="1">
      <alignment horizontal="center" vertical="center" wrapText="1"/>
    </xf>
    <xf numFmtId="173" fontId="79" fillId="29" borderId="15" xfId="0" applyNumberFormat="1" applyFont="1" applyFill="1" applyBorder="1" applyAlignment="1">
      <alignment horizontal="center" vertical="center" wrapText="1"/>
    </xf>
    <xf numFmtId="173" fontId="79" fillId="29" borderId="17" xfId="0" applyNumberFormat="1" applyFont="1" applyFill="1" applyBorder="1" applyAlignment="1">
      <alignment horizontal="center" vertical="center" wrapText="1"/>
    </xf>
    <xf numFmtId="173" fontId="79" fillId="29" borderId="16" xfId="0" applyNumberFormat="1" applyFont="1" applyFill="1" applyBorder="1" applyAlignment="1">
      <alignment horizontal="center" vertical="center" wrapText="1"/>
    </xf>
    <xf numFmtId="179" fontId="79" fillId="29" borderId="15" xfId="0" applyNumberFormat="1" applyFont="1" applyFill="1" applyBorder="1" applyAlignment="1">
      <alignment horizontal="center" vertical="center" wrapText="1"/>
    </xf>
    <xf numFmtId="179" fontId="79" fillId="29" borderId="17" xfId="0" applyNumberFormat="1" applyFont="1" applyFill="1" applyBorder="1" applyAlignment="1">
      <alignment horizontal="center" vertical="center" wrapText="1"/>
    </xf>
    <xf numFmtId="179" fontId="79" fillId="29" borderId="16" xfId="0" applyNumberFormat="1" applyFont="1" applyFill="1" applyBorder="1" applyAlignment="1">
      <alignment horizontal="center" vertical="center" wrapText="1"/>
    </xf>
    <xf numFmtId="179" fontId="90" fillId="29" borderId="15" xfId="0" applyNumberFormat="1" applyFont="1" applyFill="1" applyBorder="1" applyAlignment="1">
      <alignment horizontal="center" vertical="center" wrapText="1"/>
    </xf>
    <xf numFmtId="179" fontId="90" fillId="29" borderId="17" xfId="0" applyNumberFormat="1" applyFont="1" applyFill="1" applyBorder="1" applyAlignment="1">
      <alignment horizontal="center" vertical="center" wrapText="1"/>
    </xf>
    <xf numFmtId="179" fontId="90" fillId="29" borderId="16" xfId="0" applyNumberFormat="1" applyFont="1" applyFill="1" applyBorder="1" applyAlignment="1">
      <alignment horizontal="center" vertical="center" wrapText="1"/>
    </xf>
    <xf numFmtId="179" fontId="89" fillId="29" borderId="15" xfId="0" applyNumberFormat="1" applyFont="1" applyFill="1" applyBorder="1" applyAlignment="1">
      <alignment horizontal="center" vertical="center" wrapText="1"/>
    </xf>
    <xf numFmtId="179" fontId="89" fillId="29" borderId="17" xfId="0" applyNumberFormat="1" applyFont="1" applyFill="1" applyBorder="1" applyAlignment="1">
      <alignment horizontal="center" vertical="center" wrapText="1"/>
    </xf>
    <xf numFmtId="179" fontId="89" fillId="29" borderId="16" xfId="0" applyNumberFormat="1" applyFont="1" applyFill="1" applyBorder="1" applyAlignment="1">
      <alignment horizontal="center" vertical="center" wrapText="1"/>
    </xf>
    <xf numFmtId="0" fontId="73" fillId="29" borderId="15" xfId="0" applyFont="1" applyFill="1" applyBorder="1" applyAlignment="1">
      <alignment horizontal="left" vertical="center" wrapText="1" shrinkToFit="1"/>
    </xf>
    <xf numFmtId="0" fontId="73" fillId="29" borderId="17" xfId="0" applyFont="1" applyFill="1" applyBorder="1" applyAlignment="1">
      <alignment horizontal="left" vertical="center" wrapText="1" shrinkToFit="1"/>
    </xf>
    <xf numFmtId="0" fontId="73" fillId="29" borderId="16" xfId="0" applyFont="1" applyFill="1" applyBorder="1" applyAlignment="1">
      <alignment horizontal="left" vertical="center" wrapText="1" shrinkToFit="1"/>
    </xf>
    <xf numFmtId="0" fontId="73" fillId="29" borderId="15" xfId="0" applyNumberFormat="1" applyFont="1" applyFill="1" applyBorder="1" applyAlignment="1">
      <alignment horizontal="left" vertical="center" wrapText="1" shrinkToFit="1"/>
    </xf>
    <xf numFmtId="0" fontId="73" fillId="29" borderId="17" xfId="0" applyNumberFormat="1" applyFont="1" applyFill="1" applyBorder="1" applyAlignment="1">
      <alignment horizontal="left" vertical="center" wrapText="1" shrinkToFit="1"/>
    </xf>
    <xf numFmtId="0" fontId="73" fillId="29" borderId="16" xfId="0" applyNumberFormat="1" applyFont="1" applyFill="1" applyBorder="1" applyAlignment="1">
      <alignment horizontal="left" vertical="center" wrapText="1" shrinkToFit="1"/>
    </xf>
    <xf numFmtId="0" fontId="79" fillId="29" borderId="15" xfId="0" applyFont="1" applyFill="1" applyBorder="1" applyAlignment="1">
      <alignment horizontal="center" vertical="center" wrapText="1" shrinkToFit="1"/>
    </xf>
    <xf numFmtId="0" fontId="79" fillId="29" borderId="16" xfId="0" applyFont="1" applyFill="1" applyBorder="1" applyAlignment="1">
      <alignment horizontal="center" vertical="center" wrapText="1" shrinkToFit="1"/>
    </xf>
    <xf numFmtId="3" fontId="79" fillId="29" borderId="15" xfId="0" applyNumberFormat="1" applyFont="1" applyFill="1" applyBorder="1" applyAlignment="1">
      <alignment horizontal="center" vertical="center" wrapText="1" shrinkToFit="1"/>
    </xf>
    <xf numFmtId="3" fontId="79" fillId="29" borderId="16" xfId="0" applyNumberFormat="1" applyFont="1" applyFill="1" applyBorder="1" applyAlignment="1">
      <alignment horizontal="center" vertical="center" wrapText="1" shrinkToFit="1"/>
    </xf>
    <xf numFmtId="3" fontId="79" fillId="29" borderId="15" xfId="0" applyNumberFormat="1" applyFont="1" applyFill="1" applyBorder="1" applyAlignment="1">
      <alignment horizontal="left" vertical="center" wrapText="1" shrinkToFit="1"/>
    </xf>
    <xf numFmtId="3" fontId="79" fillId="29" borderId="17" xfId="0" applyNumberFormat="1" applyFont="1" applyFill="1" applyBorder="1" applyAlignment="1">
      <alignment horizontal="left" vertical="center" wrapText="1" shrinkToFit="1"/>
    </xf>
    <xf numFmtId="3" fontId="79" fillId="29" borderId="16" xfId="0" applyNumberFormat="1" applyFont="1" applyFill="1" applyBorder="1" applyAlignment="1">
      <alignment horizontal="left" vertical="center" wrapText="1" shrinkToFit="1"/>
    </xf>
    <xf numFmtId="0" fontId="79" fillId="29" borderId="0" xfId="0" applyFont="1" applyFill="1" applyBorder="1" applyAlignment="1">
      <alignment horizontal="center" vertical="center" wrapText="1"/>
    </xf>
    <xf numFmtId="49" fontId="79" fillId="29" borderId="15" xfId="0" applyNumberFormat="1" applyFont="1" applyFill="1" applyBorder="1" applyAlignment="1">
      <alignment horizontal="left" vertical="center" wrapText="1"/>
    </xf>
    <xf numFmtId="49" fontId="79" fillId="29" borderId="17" xfId="0" applyNumberFormat="1" applyFont="1" applyFill="1" applyBorder="1" applyAlignment="1">
      <alignment horizontal="left" vertical="center" wrapText="1"/>
    </xf>
    <xf numFmtId="49" fontId="79" fillId="29" borderId="16" xfId="0" applyNumberFormat="1" applyFont="1" applyFill="1" applyBorder="1" applyAlignment="1">
      <alignment horizontal="left" vertical="center" wrapText="1"/>
    </xf>
    <xf numFmtId="49" fontId="79" fillId="29" borderId="15" xfId="0" applyNumberFormat="1" applyFont="1" applyFill="1" applyBorder="1" applyAlignment="1">
      <alignment horizontal="center" vertical="center" wrapText="1"/>
    </xf>
    <xf numFmtId="49" fontId="79" fillId="29" borderId="16" xfId="0" applyNumberFormat="1" applyFont="1" applyFill="1" applyBorder="1" applyAlignment="1">
      <alignment horizontal="center" vertical="center" wrapText="1"/>
    </xf>
    <xf numFmtId="0" fontId="79" fillId="29" borderId="15" xfId="0" applyNumberFormat="1" applyFont="1" applyFill="1" applyBorder="1" applyAlignment="1">
      <alignment horizontal="center" vertical="center" wrapText="1" shrinkToFit="1"/>
    </xf>
    <xf numFmtId="0" fontId="79" fillId="29" borderId="16" xfId="0" applyNumberFormat="1" applyFont="1" applyFill="1" applyBorder="1" applyAlignment="1">
      <alignment horizontal="center" vertical="center" wrapText="1" shrinkToFit="1"/>
    </xf>
    <xf numFmtId="0" fontId="79" fillId="29" borderId="15" xfId="0" applyNumberFormat="1" applyFont="1" applyFill="1" applyBorder="1" applyAlignment="1">
      <alignment horizontal="center" vertical="center" wrapText="1"/>
    </xf>
    <xf numFmtId="0" fontId="79" fillId="29" borderId="17" xfId="0" applyNumberFormat="1" applyFont="1" applyFill="1" applyBorder="1" applyAlignment="1">
      <alignment horizontal="center" vertical="center" wrapText="1"/>
    </xf>
    <xf numFmtId="0" fontId="79" fillId="29" borderId="16" xfId="0" applyNumberFormat="1" applyFont="1" applyFill="1" applyBorder="1" applyAlignment="1">
      <alignment horizontal="center" vertical="center" wrapText="1"/>
    </xf>
    <xf numFmtId="0" fontId="79" fillId="29" borderId="18" xfId="0" applyFont="1" applyFill="1" applyBorder="1" applyAlignment="1">
      <alignment horizontal="center" vertical="center"/>
    </xf>
    <xf numFmtId="0" fontId="79" fillId="29" borderId="27" xfId="0" applyFont="1" applyFill="1" applyBorder="1" applyAlignment="1">
      <alignment horizontal="center" vertical="center"/>
    </xf>
    <xf numFmtId="0" fontId="79" fillId="29" borderId="28" xfId="0" applyFont="1" applyFill="1" applyBorder="1" applyAlignment="1">
      <alignment horizontal="center" vertical="center"/>
    </xf>
    <xf numFmtId="0" fontId="79" fillId="29" borderId="13" xfId="0" applyFont="1" applyFill="1" applyBorder="1" applyAlignment="1">
      <alignment horizontal="center" vertical="center"/>
    </xf>
    <xf numFmtId="0" fontId="79" fillId="29" borderId="29" xfId="0" applyFont="1" applyFill="1" applyBorder="1" applyAlignment="1">
      <alignment horizontal="center" vertical="center"/>
    </xf>
    <xf numFmtId="178" fontId="87" fillId="29" borderId="15" xfId="0" applyNumberFormat="1" applyFont="1" applyFill="1" applyBorder="1" applyAlignment="1">
      <alignment horizontal="center" vertical="center" wrapText="1"/>
    </xf>
    <xf numFmtId="178" fontId="87" fillId="29" borderId="17" xfId="0" applyNumberFormat="1" applyFont="1" applyFill="1" applyBorder="1" applyAlignment="1">
      <alignment horizontal="center" vertical="center" wrapText="1"/>
    </xf>
    <xf numFmtId="178" fontId="87" fillId="29" borderId="16" xfId="0" applyNumberFormat="1" applyFont="1" applyFill="1" applyBorder="1" applyAlignment="1">
      <alignment horizontal="center" vertical="center" wrapText="1"/>
    </xf>
    <xf numFmtId="169" fontId="73" fillId="29" borderId="0" xfId="0" applyNumberFormat="1" applyFont="1" applyFill="1" applyBorder="1" applyAlignment="1">
      <alignment horizontal="center"/>
    </xf>
    <xf numFmtId="3" fontId="79" fillId="29" borderId="3" xfId="0" applyNumberFormat="1" applyFont="1" applyFill="1" applyBorder="1" applyAlignment="1">
      <alignment horizontal="left" vertical="center" wrapText="1"/>
    </xf>
    <xf numFmtId="3" fontId="73" fillId="29" borderId="3" xfId="0" applyNumberFormat="1" applyFont="1" applyFill="1" applyBorder="1" applyAlignment="1">
      <alignment horizontal="left" vertical="center" wrapText="1"/>
    </xf>
    <xf numFmtId="0" fontId="73" fillId="29" borderId="15" xfId="0" applyFont="1" applyFill="1" applyBorder="1" applyAlignment="1">
      <alignment horizontal="left"/>
    </xf>
    <xf numFmtId="0" fontId="73" fillId="29" borderId="17" xfId="0" applyFont="1" applyFill="1" applyBorder="1" applyAlignment="1">
      <alignment horizontal="left"/>
    </xf>
    <xf numFmtId="0" fontId="73" fillId="29" borderId="16" xfId="0" applyFont="1" applyFill="1" applyBorder="1" applyAlignment="1">
      <alignment horizontal="left"/>
    </xf>
    <xf numFmtId="3" fontId="79" fillId="0" borderId="3" xfId="0" applyNumberFormat="1" applyFont="1" applyFill="1" applyBorder="1" applyAlignment="1">
      <alignment horizontal="left" vertical="center" wrapText="1"/>
    </xf>
    <xf numFmtId="3" fontId="73" fillId="29" borderId="15" xfId="0" applyNumberFormat="1" applyFont="1" applyFill="1" applyBorder="1" applyAlignment="1">
      <alignment horizontal="left" vertical="center" wrapText="1" shrinkToFit="1"/>
    </xf>
    <xf numFmtId="3" fontId="73" fillId="29" borderId="17" xfId="0" applyNumberFormat="1" applyFont="1" applyFill="1" applyBorder="1" applyAlignment="1">
      <alignment horizontal="left" vertical="center" wrapText="1" shrinkToFit="1"/>
    </xf>
    <xf numFmtId="3" fontId="73" fillId="29" borderId="16" xfId="0" applyNumberFormat="1" applyFont="1" applyFill="1" applyBorder="1" applyAlignment="1">
      <alignment horizontal="left" vertical="center" wrapText="1" shrinkToFit="1"/>
    </xf>
    <xf numFmtId="0" fontId="73" fillId="0" borderId="0" xfId="0" applyFont="1" applyAlignment="1">
      <alignment horizontal="right" vertical="center"/>
    </xf>
    <xf numFmtId="0" fontId="73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3" xfId="246" applyFont="1" applyFill="1" applyBorder="1" applyAlignment="1">
      <alignment horizontal="center" vertical="center"/>
    </xf>
    <xf numFmtId="0" fontId="73" fillId="0" borderId="15" xfId="0" applyFont="1" applyFill="1" applyBorder="1" applyAlignment="1">
      <alignment horizontal="center" vertical="center"/>
    </xf>
    <xf numFmtId="0" fontId="97" fillId="0" borderId="17" xfId="0" applyFont="1" applyBorder="1" applyAlignment="1">
      <alignment horizontal="center" vertical="center"/>
    </xf>
    <xf numFmtId="0" fontId="97" fillId="0" borderId="16" xfId="0" applyFont="1" applyBorder="1" applyAlignment="1">
      <alignment horizontal="center" vertical="center"/>
    </xf>
    <xf numFmtId="0" fontId="73" fillId="29" borderId="15" xfId="0" applyFont="1" applyFill="1" applyBorder="1" applyAlignment="1">
      <alignment horizontal="center" vertical="center" wrapText="1"/>
    </xf>
    <xf numFmtId="0" fontId="97" fillId="29" borderId="17" xfId="0" applyFont="1" applyFill="1" applyBorder="1" applyAlignment="1">
      <alignment horizontal="center" vertical="center"/>
    </xf>
    <xf numFmtId="0" fontId="97" fillId="29" borderId="16" xfId="0" applyFont="1" applyFill="1" applyBorder="1" applyAlignment="1">
      <alignment horizontal="center" vertical="center"/>
    </xf>
    <xf numFmtId="0" fontId="72" fillId="29" borderId="0" xfId="0" applyFont="1" applyFill="1" applyAlignment="1">
      <alignment horizontal="center" vertical="center"/>
    </xf>
    <xf numFmtId="0" fontId="77" fillId="29" borderId="0" xfId="0" applyFont="1" applyFill="1" applyBorder="1" applyAlignment="1">
      <alignment vertical="center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8"/>
    <cellStyle name="Вывод 3" xfId="209"/>
    <cellStyle name="Вычисление 2" xfId="210"/>
    <cellStyle name="Вычисление 3" xfId="211"/>
    <cellStyle name="Денежный 2" xfId="212"/>
    <cellStyle name="Заголовок 1 2" xfId="213"/>
    <cellStyle name="Заголовок 1 3" xfId="214"/>
    <cellStyle name="Заголовок 2 2" xfId="215"/>
    <cellStyle name="Заголовок 2 3" xfId="216"/>
    <cellStyle name="Заголовок 3 2" xfId="217"/>
    <cellStyle name="Заголовок 3 3" xfId="218"/>
    <cellStyle name="Заголовок 4 2" xfId="219"/>
    <cellStyle name="Заголовок 4 3" xfId="220"/>
    <cellStyle name="Итог 2" xfId="221"/>
    <cellStyle name="Итог 3" xfId="222"/>
    <cellStyle name="Контрольная ячейка 2" xfId="223"/>
    <cellStyle name="Контрольная ячейка 3" xfId="224"/>
    <cellStyle name="Название 2" xfId="225"/>
    <cellStyle name="Название 3" xfId="226"/>
    <cellStyle name="Нейтральный 2" xfId="227"/>
    <cellStyle name="Нейтральный 3" xfId="228"/>
    <cellStyle name="Обычный" xfId="0" builtinId="0"/>
    <cellStyle name="Обычный 10" xfId="229"/>
    <cellStyle name="Обычный 11" xfId="230"/>
    <cellStyle name="Обычный 12" xfId="231"/>
    <cellStyle name="Обычный 13" xfId="232"/>
    <cellStyle name="Обычный 14" xfId="233"/>
    <cellStyle name="Обычный 15" xfId="234"/>
    <cellStyle name="Обычный 16" xfId="235"/>
    <cellStyle name="Обычный 17" xfId="236"/>
    <cellStyle name="Обычный 18" xfId="237"/>
    <cellStyle name="Обычный 2" xfId="238"/>
    <cellStyle name="Обычный 2 10" xfId="239"/>
    <cellStyle name="Обычный 2 11" xfId="240"/>
    <cellStyle name="Обычный 2 12" xfId="241"/>
    <cellStyle name="Обычный 2 13" xfId="242"/>
    <cellStyle name="Обычный 2 14" xfId="243"/>
    <cellStyle name="Обычный 2 15" xfId="244"/>
    <cellStyle name="Обычный 2 16" xfId="245"/>
    <cellStyle name="Обычный 2 2" xfId="246"/>
    <cellStyle name="Обычный 2 2 2" xfId="247"/>
    <cellStyle name="Обычный 2 2 3" xfId="248"/>
    <cellStyle name="Обычный 2 2_Расшифровка прочих" xfId="249"/>
    <cellStyle name="Обычный 2 3" xfId="250"/>
    <cellStyle name="Обычный 2 4" xfId="251"/>
    <cellStyle name="Обычный 2 5" xfId="252"/>
    <cellStyle name="Обычный 2 6" xfId="253"/>
    <cellStyle name="Обычный 2 7" xfId="254"/>
    <cellStyle name="Обычный 2 8" xfId="255"/>
    <cellStyle name="Обычный 2 9" xfId="256"/>
    <cellStyle name="Обычный 2_2604-2010" xfId="257"/>
    <cellStyle name="Обычный 3" xfId="258"/>
    <cellStyle name="Обычный 3 10" xfId="259"/>
    <cellStyle name="Обычный 3 11" xfId="260"/>
    <cellStyle name="Обычный 3 12" xfId="261"/>
    <cellStyle name="Обычный 3 13" xfId="262"/>
    <cellStyle name="Обычный 3 14" xfId="263"/>
    <cellStyle name="Обычный 3 2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9" xfId="271"/>
    <cellStyle name="Обычный 3_Дефицит_7 млрд_0608_бс" xfId="272"/>
    <cellStyle name="Обычный 4" xfId="273"/>
    <cellStyle name="Обычный 5" xfId="274"/>
    <cellStyle name="Обычный 5 2" xfId="275"/>
    <cellStyle name="Обычный 6" xfId="276"/>
    <cellStyle name="Обычный 6 2" xfId="277"/>
    <cellStyle name="Обычный 6 3" xfId="278"/>
    <cellStyle name="Обычный 6 4" xfId="279"/>
    <cellStyle name="Обычный 6_Дефицит_7 млрд_0608_бс" xfId="280"/>
    <cellStyle name="Обычный 7" xfId="281"/>
    <cellStyle name="Обычный 7 2" xfId="282"/>
    <cellStyle name="Обычный 8" xfId="283"/>
    <cellStyle name="Обычный 9" xfId="284"/>
    <cellStyle name="Обычный 9 2" xfId="285"/>
    <cellStyle name="Плохой 2" xfId="286"/>
    <cellStyle name="Плохой 3" xfId="287"/>
    <cellStyle name="Пояснение 2" xfId="288"/>
    <cellStyle name="Пояснение 3" xfId="289"/>
    <cellStyle name="Примечание 2" xfId="290"/>
    <cellStyle name="Примечание 3" xfId="291"/>
    <cellStyle name="Процентный" xfId="207" builtinId="5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7  інші витрати"/>
      <sheetName val="Правила ДДС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455"/>
  <sheetViews>
    <sheetView view="pageBreakPreview" topLeftCell="A33" zoomScale="70" zoomScaleNormal="70" zoomScaleSheetLayoutView="70" workbookViewId="0">
      <selection activeCell="G42" sqref="G42"/>
    </sheetView>
  </sheetViews>
  <sheetFormatPr defaultColWidth="9.140625" defaultRowHeight="18.75"/>
  <cols>
    <col min="1" max="1" width="95" style="286" customWidth="1"/>
    <col min="2" max="2" width="17.140625" style="285" customWidth="1"/>
    <col min="3" max="6" width="30.7109375" style="285" customWidth="1"/>
    <col min="7" max="7" width="25.7109375" style="285" customWidth="1"/>
    <col min="8" max="8" width="21.7109375" style="285" customWidth="1"/>
    <col min="9" max="9" width="10" style="286" customWidth="1"/>
    <col min="10" max="10" width="9.5703125" style="286" customWidth="1"/>
    <col min="11" max="16384" width="9.140625" style="286"/>
  </cols>
  <sheetData>
    <row r="1" spans="1:8" ht="29.25" customHeight="1">
      <c r="A1" s="303"/>
      <c r="B1" s="531"/>
      <c r="C1" s="531"/>
      <c r="D1" s="531"/>
      <c r="E1" s="531"/>
      <c r="F1" s="294"/>
      <c r="G1" s="394">
        <v>2022</v>
      </c>
      <c r="H1" s="395" t="s">
        <v>99</v>
      </c>
    </row>
    <row r="2" spans="1:8" ht="29.25" customHeight="1">
      <c r="A2" s="303" t="s">
        <v>14</v>
      </c>
      <c r="B2" s="531" t="s">
        <v>447</v>
      </c>
      <c r="C2" s="531"/>
      <c r="D2" s="531"/>
      <c r="E2" s="531"/>
      <c r="F2" s="392"/>
      <c r="G2" s="394">
        <v>13313462</v>
      </c>
      <c r="H2" s="395" t="s">
        <v>96</v>
      </c>
    </row>
    <row r="3" spans="1:8" ht="29.25" customHeight="1">
      <c r="A3" s="303" t="s">
        <v>15</v>
      </c>
      <c r="B3" s="531" t="s">
        <v>448</v>
      </c>
      <c r="C3" s="531"/>
      <c r="D3" s="531"/>
      <c r="E3" s="531"/>
      <c r="F3" s="294"/>
      <c r="G3" s="394">
        <v>150</v>
      </c>
      <c r="H3" s="395" t="s">
        <v>95</v>
      </c>
    </row>
    <row r="4" spans="1:8" ht="29.25" customHeight="1">
      <c r="A4" s="303" t="s">
        <v>20</v>
      </c>
      <c r="B4" s="531" t="s">
        <v>449</v>
      </c>
      <c r="C4" s="531"/>
      <c r="D4" s="531"/>
      <c r="E4" s="531"/>
      <c r="F4" s="391"/>
      <c r="G4" s="394">
        <v>510100000</v>
      </c>
      <c r="H4" s="395" t="s">
        <v>94</v>
      </c>
    </row>
    <row r="5" spans="1:8" ht="29.25" customHeight="1">
      <c r="A5" s="303" t="s">
        <v>418</v>
      </c>
      <c r="B5" s="531" t="s">
        <v>450</v>
      </c>
      <c r="C5" s="531"/>
      <c r="D5" s="531"/>
      <c r="E5" s="531"/>
      <c r="F5" s="391"/>
      <c r="G5" s="394"/>
      <c r="H5" s="395" t="s">
        <v>9</v>
      </c>
    </row>
    <row r="6" spans="1:8" ht="29.25" customHeight="1">
      <c r="A6" s="303" t="s">
        <v>17</v>
      </c>
      <c r="B6" s="531" t="s">
        <v>451</v>
      </c>
      <c r="C6" s="531"/>
      <c r="D6" s="531"/>
      <c r="E6" s="531"/>
      <c r="F6" s="391"/>
      <c r="G6" s="394"/>
      <c r="H6" s="395" t="s">
        <v>8</v>
      </c>
    </row>
    <row r="7" spans="1:8" ht="29.25" customHeight="1">
      <c r="A7" s="303" t="s">
        <v>16</v>
      </c>
      <c r="B7" s="531" t="s">
        <v>452</v>
      </c>
      <c r="C7" s="531"/>
      <c r="D7" s="531"/>
      <c r="E7" s="531"/>
      <c r="F7" s="392"/>
      <c r="G7" s="396" t="s">
        <v>456</v>
      </c>
      <c r="H7" s="395" t="s">
        <v>10</v>
      </c>
    </row>
    <row r="8" spans="1:8" ht="29.25" customHeight="1">
      <c r="A8" s="303" t="s">
        <v>421</v>
      </c>
      <c r="B8" s="320" t="s">
        <v>458</v>
      </c>
      <c r="C8" s="320"/>
      <c r="D8" s="320"/>
      <c r="E8" s="390"/>
      <c r="F8" s="393"/>
      <c r="G8" s="397"/>
      <c r="H8" s="398"/>
    </row>
    <row r="9" spans="1:8" ht="29.25" customHeight="1">
      <c r="A9" s="303" t="s">
        <v>21</v>
      </c>
      <c r="B9" s="320" t="s">
        <v>453</v>
      </c>
      <c r="C9" s="320"/>
      <c r="D9" s="320"/>
      <c r="E9" s="390"/>
      <c r="F9" s="390"/>
      <c r="G9" s="399"/>
      <c r="H9" s="394"/>
    </row>
    <row r="10" spans="1:8" ht="29.25" customHeight="1">
      <c r="A10" s="303" t="s">
        <v>81</v>
      </c>
      <c r="B10" s="531">
        <v>81</v>
      </c>
      <c r="C10" s="531"/>
      <c r="D10" s="531"/>
      <c r="E10" s="531"/>
      <c r="F10" s="390"/>
      <c r="G10" s="400"/>
      <c r="H10" s="395"/>
    </row>
    <row r="11" spans="1:8" ht="29.25" customHeight="1">
      <c r="A11" s="303" t="s">
        <v>11</v>
      </c>
      <c r="B11" s="531" t="s">
        <v>454</v>
      </c>
      <c r="C11" s="531"/>
      <c r="D11" s="531"/>
      <c r="E11" s="531"/>
      <c r="F11" s="390"/>
      <c r="G11" s="400"/>
      <c r="H11" s="395"/>
    </row>
    <row r="12" spans="1:8" ht="29.25" customHeight="1">
      <c r="A12" s="303" t="s">
        <v>12</v>
      </c>
      <c r="B12" s="531">
        <v>432617925</v>
      </c>
      <c r="C12" s="531"/>
      <c r="D12" s="531"/>
      <c r="E12" s="531"/>
      <c r="F12" s="390"/>
      <c r="G12" s="400"/>
      <c r="H12" s="395"/>
    </row>
    <row r="13" spans="1:8" ht="29.25" customHeight="1">
      <c r="A13" s="303" t="s">
        <v>13</v>
      </c>
      <c r="B13" s="531" t="s">
        <v>455</v>
      </c>
      <c r="C13" s="531"/>
      <c r="D13" s="531"/>
      <c r="E13" s="531"/>
      <c r="F13" s="390"/>
      <c r="G13" s="400"/>
      <c r="H13" s="395"/>
    </row>
    <row r="14" spans="1:8" ht="19.5" customHeight="1">
      <c r="A14" s="280"/>
      <c r="B14" s="286"/>
      <c r="C14" s="286"/>
      <c r="D14" s="286"/>
      <c r="E14" s="286"/>
      <c r="F14" s="286"/>
      <c r="G14" s="286"/>
      <c r="H14" s="286"/>
    </row>
    <row r="15" spans="1:8" ht="30.75" customHeight="1">
      <c r="A15" s="541" t="s">
        <v>137</v>
      </c>
      <c r="B15" s="541"/>
      <c r="C15" s="541"/>
      <c r="D15" s="541"/>
      <c r="E15" s="541"/>
      <c r="F15" s="541"/>
      <c r="G15" s="541"/>
      <c r="H15" s="541"/>
    </row>
    <row r="16" spans="1:8" ht="38.25" customHeight="1">
      <c r="A16" s="541" t="s">
        <v>457</v>
      </c>
      <c r="B16" s="541"/>
      <c r="C16" s="541"/>
      <c r="D16" s="541"/>
      <c r="E16" s="541"/>
      <c r="F16" s="541"/>
      <c r="G16" s="541"/>
      <c r="H16" s="541"/>
    </row>
    <row r="17" spans="1:8" ht="20.25">
      <c r="A17" s="541" t="s">
        <v>499</v>
      </c>
      <c r="B17" s="541"/>
      <c r="C17" s="541"/>
      <c r="D17" s="541"/>
      <c r="E17" s="541"/>
      <c r="F17" s="541"/>
      <c r="G17" s="541"/>
      <c r="H17" s="541"/>
    </row>
    <row r="18" spans="1:8" ht="23.25" customHeight="1">
      <c r="A18" s="559"/>
      <c r="B18" s="559"/>
      <c r="C18" s="559"/>
      <c r="D18" s="559"/>
      <c r="E18" s="559"/>
      <c r="F18" s="559"/>
      <c r="G18" s="559"/>
      <c r="H18" s="559"/>
    </row>
    <row r="19" spans="1:8" ht="31.5" customHeight="1">
      <c r="A19" s="560" t="s">
        <v>123</v>
      </c>
      <c r="B19" s="560"/>
      <c r="C19" s="560"/>
      <c r="D19" s="560"/>
      <c r="E19" s="560"/>
      <c r="F19" s="560"/>
      <c r="G19" s="560"/>
      <c r="H19" s="560"/>
    </row>
    <row r="20" spans="1:8" ht="29.25" customHeight="1">
      <c r="B20" s="304"/>
      <c r="C20" s="304"/>
      <c r="D20" s="304"/>
      <c r="E20" s="304"/>
      <c r="F20" s="304"/>
      <c r="G20" s="304"/>
      <c r="H20" s="281" t="s">
        <v>353</v>
      </c>
    </row>
    <row r="21" spans="1:8" ht="43.5" customHeight="1">
      <c r="A21" s="558" t="s">
        <v>155</v>
      </c>
      <c r="B21" s="542" t="s">
        <v>18</v>
      </c>
      <c r="C21" s="542" t="s">
        <v>136</v>
      </c>
      <c r="D21" s="542"/>
      <c r="E21" s="543" t="s">
        <v>502</v>
      </c>
      <c r="F21" s="543"/>
      <c r="G21" s="543"/>
      <c r="H21" s="543"/>
    </row>
    <row r="22" spans="1:8" ht="51" customHeight="1">
      <c r="A22" s="558"/>
      <c r="B22" s="542"/>
      <c r="C22" s="282" t="s">
        <v>500</v>
      </c>
      <c r="D22" s="282" t="s">
        <v>501</v>
      </c>
      <c r="E22" s="275" t="s">
        <v>146</v>
      </c>
      <c r="F22" s="275" t="s">
        <v>142</v>
      </c>
      <c r="G22" s="275" t="s">
        <v>152</v>
      </c>
      <c r="H22" s="275" t="s">
        <v>153</v>
      </c>
    </row>
    <row r="23" spans="1:8" ht="28.5" customHeight="1" thickBot="1">
      <c r="A23" s="283">
        <v>1</v>
      </c>
      <c r="B23" s="282">
        <v>2</v>
      </c>
      <c r="C23" s="283">
        <v>3</v>
      </c>
      <c r="D23" s="282">
        <v>4</v>
      </c>
      <c r="E23" s="283">
        <v>5</v>
      </c>
      <c r="F23" s="282">
        <v>6</v>
      </c>
      <c r="G23" s="283">
        <v>7</v>
      </c>
      <c r="H23" s="282">
        <v>8</v>
      </c>
    </row>
    <row r="24" spans="1:8" s="44" customFormat="1" ht="33" customHeight="1" thickBot="1">
      <c r="A24" s="535" t="s">
        <v>75</v>
      </c>
      <c r="B24" s="536"/>
      <c r="C24" s="536"/>
      <c r="D24" s="536"/>
      <c r="E24" s="536"/>
      <c r="F24" s="536"/>
      <c r="G24" s="536"/>
      <c r="H24" s="537"/>
    </row>
    <row r="25" spans="1:8" s="44" customFormat="1" ht="30.75" customHeight="1">
      <c r="A25" s="305" t="s">
        <v>124</v>
      </c>
      <c r="B25" s="306">
        <v>1000</v>
      </c>
      <c r="C25" s="221">
        <f>'I. Фін результат'!C8</f>
        <v>14913</v>
      </c>
      <c r="D25" s="221">
        <f>'I. Фін результат'!D8</f>
        <v>4923</v>
      </c>
      <c r="E25" s="221">
        <v>5267</v>
      </c>
      <c r="F25" s="221">
        <f>'I. Фін результат'!F8</f>
        <v>4923</v>
      </c>
      <c r="G25" s="221">
        <f>F25-E25</f>
        <v>-344</v>
      </c>
      <c r="H25" s="219">
        <f>(F25/E25)*100</f>
        <v>93.468767799506352</v>
      </c>
    </row>
    <row r="26" spans="1:8" s="44" customFormat="1" ht="30.75" customHeight="1">
      <c r="A26" s="305" t="s">
        <v>111</v>
      </c>
      <c r="B26" s="306">
        <v>1010</v>
      </c>
      <c r="C26" s="221">
        <f>'I. Фін результат'!C9</f>
        <v>-13532</v>
      </c>
      <c r="D26" s="221">
        <f>'I. Фін результат'!D9</f>
        <v>-6503</v>
      </c>
      <c r="E26" s="221">
        <f>'I. Фін результат'!E9</f>
        <v>-6497</v>
      </c>
      <c r="F26" s="221">
        <f>'I. Фін результат'!F9</f>
        <v>-6503</v>
      </c>
      <c r="G26" s="221">
        <f>F26-E26</f>
        <v>-6</v>
      </c>
      <c r="H26" s="219">
        <f t="shared" ref="H26:H58" si="0">(F26/E26)*100</f>
        <v>100.09235031553025</v>
      </c>
    </row>
    <row r="27" spans="1:8" s="44" customFormat="1" ht="29.25" customHeight="1">
      <c r="A27" s="149" t="s">
        <v>147</v>
      </c>
      <c r="B27" s="150">
        <v>1020</v>
      </c>
      <c r="C27" s="200">
        <f>SUM(C25:C26)</f>
        <v>1381</v>
      </c>
      <c r="D27" s="200">
        <f t="shared" ref="D27" si="1">SUM(D25:D26)</f>
        <v>-1580</v>
      </c>
      <c r="E27" s="200">
        <f t="shared" ref="E27:F27" si="2">SUM(E25:E26)</f>
        <v>-1230</v>
      </c>
      <c r="F27" s="200">
        <f t="shared" si="2"/>
        <v>-1580</v>
      </c>
      <c r="G27" s="200">
        <f t="shared" ref="G27:G58" si="3">F27-E27</f>
        <v>-350</v>
      </c>
      <c r="H27" s="220">
        <f t="shared" si="0"/>
        <v>128.45528455284554</v>
      </c>
    </row>
    <row r="28" spans="1:8" s="44" customFormat="1" ht="30.75" customHeight="1">
      <c r="A28" s="305" t="s">
        <v>354</v>
      </c>
      <c r="B28" s="306">
        <v>1030</v>
      </c>
      <c r="C28" s="221">
        <f>'I. Фін результат'!C19</f>
        <v>-1096</v>
      </c>
      <c r="D28" s="221">
        <f>'I. Фін результат'!D19</f>
        <v>-1113</v>
      </c>
      <c r="E28" s="221">
        <f>'I. Фін результат'!E19</f>
        <v>-1049</v>
      </c>
      <c r="F28" s="221">
        <f>'I. Фін результат'!F19</f>
        <v>-1113</v>
      </c>
      <c r="G28" s="221">
        <f t="shared" si="3"/>
        <v>-64</v>
      </c>
      <c r="H28" s="219">
        <f t="shared" si="0"/>
        <v>106.10104861773118</v>
      </c>
    </row>
    <row r="29" spans="1:8" s="44" customFormat="1" ht="30.75" customHeight="1">
      <c r="A29" s="305" t="s">
        <v>100</v>
      </c>
      <c r="B29" s="306">
        <v>1060</v>
      </c>
      <c r="C29" s="221">
        <f>'I. Фін результат'!C40</f>
        <v>-440</v>
      </c>
      <c r="D29" s="221">
        <f>'I. Фін результат'!D40</f>
        <v>-151</v>
      </c>
      <c r="E29" s="221">
        <f>'I. Фін результат'!E40</f>
        <v>-152</v>
      </c>
      <c r="F29" s="221">
        <f>'I. Фін результат'!F40</f>
        <v>-151</v>
      </c>
      <c r="G29" s="221">
        <f t="shared" si="3"/>
        <v>1</v>
      </c>
      <c r="H29" s="219">
        <f t="shared" si="0"/>
        <v>99.342105263157904</v>
      </c>
    </row>
    <row r="30" spans="1:8" s="44" customFormat="1" ht="30.75" customHeight="1">
      <c r="A30" s="305" t="s">
        <v>355</v>
      </c>
      <c r="B30" s="306">
        <v>1070</v>
      </c>
      <c r="C30" s="221">
        <f>'I. Фін результат'!C48</f>
        <v>7</v>
      </c>
      <c r="D30" s="221">
        <f>'I. Фін результат'!D48</f>
        <v>2554</v>
      </c>
      <c r="E30" s="221">
        <f>'I. Фін результат'!E48</f>
        <v>2551</v>
      </c>
      <c r="F30" s="221">
        <f>'I. Фін результат'!F48</f>
        <v>2554</v>
      </c>
      <c r="G30" s="221">
        <f t="shared" si="3"/>
        <v>3</v>
      </c>
      <c r="H30" s="219">
        <f t="shared" si="0"/>
        <v>100.11760094080753</v>
      </c>
    </row>
    <row r="31" spans="1:8" s="44" customFormat="1" ht="30.75" customHeight="1">
      <c r="A31" s="305" t="s">
        <v>27</v>
      </c>
      <c r="B31" s="306">
        <v>1080</v>
      </c>
      <c r="C31" s="221">
        <f>'I. Фін результат'!C52</f>
        <v>-1</v>
      </c>
      <c r="D31" s="221">
        <f>'I. Фін результат'!D52</f>
        <v>-127</v>
      </c>
      <c r="E31" s="221">
        <f>'I. Фін результат'!E52</f>
        <v>-120</v>
      </c>
      <c r="F31" s="221">
        <f>'I. Фін результат'!F52</f>
        <v>-127</v>
      </c>
      <c r="G31" s="221">
        <f t="shared" si="3"/>
        <v>-7</v>
      </c>
      <c r="H31" s="219">
        <f t="shared" si="0"/>
        <v>105.83333333333333</v>
      </c>
    </row>
    <row r="32" spans="1:8" s="44" customFormat="1" ht="29.25" customHeight="1">
      <c r="A32" s="149" t="s">
        <v>4</v>
      </c>
      <c r="B32" s="150">
        <v>1100</v>
      </c>
      <c r="C32" s="200">
        <f>SUM(C27,C28,C29,C30,C31)</f>
        <v>-149</v>
      </c>
      <c r="D32" s="200">
        <f t="shared" ref="D32" si="4">SUM(D27,D28,D29,D30,D31)</f>
        <v>-417</v>
      </c>
      <c r="E32" s="200">
        <f t="shared" ref="E32:F32" si="5">SUM(E27,E28,E29,E30,E31)</f>
        <v>0</v>
      </c>
      <c r="F32" s="200">
        <f t="shared" si="5"/>
        <v>-417</v>
      </c>
      <c r="G32" s="200">
        <f t="shared" si="3"/>
        <v>-417</v>
      </c>
      <c r="H32" s="220" t="e">
        <f t="shared" si="0"/>
        <v>#DIV/0!</v>
      </c>
    </row>
    <row r="33" spans="1:8" s="44" customFormat="1" ht="26.25" customHeight="1">
      <c r="A33" s="153" t="s">
        <v>101</v>
      </c>
      <c r="B33" s="150">
        <v>1310</v>
      </c>
      <c r="C33" s="200">
        <f>'I. Фін результат'!C88</f>
        <v>-6</v>
      </c>
      <c r="D33" s="200">
        <f>'I. Фін результат'!D88</f>
        <v>-329</v>
      </c>
      <c r="E33" s="200">
        <f>'I. Фін результат'!E88</f>
        <v>88</v>
      </c>
      <c r="F33" s="200">
        <f>'I. Фін результат'!F88</f>
        <v>-329</v>
      </c>
      <c r="G33" s="78">
        <f t="shared" si="3"/>
        <v>-417</v>
      </c>
      <c r="H33" s="220">
        <f t="shared" si="0"/>
        <v>-373.86363636363637</v>
      </c>
    </row>
    <row r="34" spans="1:8" s="44" customFormat="1" ht="29.25" customHeight="1">
      <c r="A34" s="149" t="s">
        <v>133</v>
      </c>
      <c r="B34" s="150">
        <v>5010</v>
      </c>
      <c r="C34" s="151">
        <f>(C33/C25)*100</f>
        <v>-4.0233353450010056E-2</v>
      </c>
      <c r="D34" s="151">
        <f>(D33/D25)*100</f>
        <v>-6.6829169205768837</v>
      </c>
      <c r="E34" s="151">
        <f>(E33/E25)*100</f>
        <v>1.670780330358838</v>
      </c>
      <c r="F34" s="151">
        <f>(F33/F25)*100</f>
        <v>-6.6829169205768837</v>
      </c>
      <c r="G34" s="78">
        <f t="shared" si="3"/>
        <v>-8.3536972509357224</v>
      </c>
      <c r="H34" s="220">
        <f t="shared" si="0"/>
        <v>-399.98776614407325</v>
      </c>
    </row>
    <row r="35" spans="1:8" s="44" customFormat="1" ht="30.75" customHeight="1">
      <c r="A35" s="305" t="s">
        <v>189</v>
      </c>
      <c r="B35" s="306">
        <v>1110</v>
      </c>
      <c r="C35" s="217">
        <f>'I. Фін результат'!C60</f>
        <v>0</v>
      </c>
      <c r="D35" s="217">
        <f>'I. Фін результат'!D60</f>
        <v>0</v>
      </c>
      <c r="E35" s="217">
        <f>'I. Фін результат'!E60</f>
        <v>0</v>
      </c>
      <c r="F35" s="217">
        <f>'I. Фін результат'!F60</f>
        <v>0</v>
      </c>
      <c r="G35" s="217">
        <f t="shared" si="3"/>
        <v>0</v>
      </c>
      <c r="H35" s="307" t="e">
        <f t="shared" si="0"/>
        <v>#DIV/0!</v>
      </c>
    </row>
    <row r="36" spans="1:8" s="44" customFormat="1" ht="30.75" customHeight="1">
      <c r="A36" s="305" t="s">
        <v>190</v>
      </c>
      <c r="B36" s="306">
        <v>1120</v>
      </c>
      <c r="C36" s="219">
        <f>'I. Фін результат'!C61</f>
        <v>0</v>
      </c>
      <c r="D36" s="219">
        <f>'I. Фін результат'!D61</f>
        <v>0</v>
      </c>
      <c r="E36" s="219">
        <f>'I. Фін результат'!E61</f>
        <v>0</v>
      </c>
      <c r="F36" s="219">
        <f>'I. Фін результат'!F61</f>
        <v>0</v>
      </c>
      <c r="G36" s="308">
        <f t="shared" si="3"/>
        <v>0</v>
      </c>
      <c r="H36" s="307" t="e">
        <f t="shared" si="0"/>
        <v>#DIV/0!</v>
      </c>
    </row>
    <row r="37" spans="1:8" s="44" customFormat="1" ht="30.75" customHeight="1">
      <c r="A37" s="305" t="s">
        <v>191</v>
      </c>
      <c r="B37" s="306">
        <v>1130</v>
      </c>
      <c r="C37" s="217">
        <f>'I. Фін результат'!C62</f>
        <v>0</v>
      </c>
      <c r="D37" s="217">
        <f>'I. Фін результат'!D62</f>
        <v>0</v>
      </c>
      <c r="E37" s="217">
        <f>'I. Фін результат'!E62</f>
        <v>0</v>
      </c>
      <c r="F37" s="217">
        <f>'I. Фін результат'!F62</f>
        <v>0</v>
      </c>
      <c r="G37" s="308">
        <f t="shared" si="3"/>
        <v>0</v>
      </c>
      <c r="H37" s="307" t="e">
        <f t="shared" si="0"/>
        <v>#DIV/0!</v>
      </c>
    </row>
    <row r="38" spans="1:8" s="44" customFormat="1" ht="30.75" customHeight="1">
      <c r="A38" s="305" t="s">
        <v>192</v>
      </c>
      <c r="B38" s="306">
        <v>1140</v>
      </c>
      <c r="C38" s="221">
        <f>'I. Фін результат'!C63</f>
        <v>0</v>
      </c>
      <c r="D38" s="221">
        <f>'I. Фін результат'!D63</f>
        <v>0</v>
      </c>
      <c r="E38" s="221">
        <f>'I. Фін результат'!E63</f>
        <v>0</v>
      </c>
      <c r="F38" s="221">
        <f>'I. Фін результат'!F63</f>
        <v>0</v>
      </c>
      <c r="G38" s="200">
        <f t="shared" si="3"/>
        <v>0</v>
      </c>
      <c r="H38" s="307" t="e">
        <f t="shared" si="0"/>
        <v>#DIV/0!</v>
      </c>
    </row>
    <row r="39" spans="1:8" s="44" customFormat="1" ht="30.75" customHeight="1">
      <c r="A39" s="305" t="s">
        <v>356</v>
      </c>
      <c r="B39" s="306">
        <v>1150</v>
      </c>
      <c r="C39" s="221">
        <f>'I. Фін результат'!C64</f>
        <v>0</v>
      </c>
      <c r="D39" s="221">
        <f>'I. Фін результат'!D64</f>
        <v>0</v>
      </c>
      <c r="E39" s="221">
        <f>'I. Фін результат'!E64</f>
        <v>0</v>
      </c>
      <c r="F39" s="221">
        <f>'I. Фін результат'!F64</f>
        <v>0</v>
      </c>
      <c r="G39" s="197">
        <f t="shared" si="3"/>
        <v>0</v>
      </c>
      <c r="H39" s="307" t="e">
        <f t="shared" si="0"/>
        <v>#DIV/0!</v>
      </c>
    </row>
    <row r="40" spans="1:8" s="44" customFormat="1" ht="30.75" customHeight="1">
      <c r="A40" s="305" t="s">
        <v>357</v>
      </c>
      <c r="B40" s="306">
        <v>1160</v>
      </c>
      <c r="C40" s="221">
        <f>'I. Фін результат'!C67</f>
        <v>0</v>
      </c>
      <c r="D40" s="221">
        <f>'I. Фін результат'!D67</f>
        <v>0</v>
      </c>
      <c r="E40" s="221">
        <f>'I. Фін результат'!E67</f>
        <v>0</v>
      </c>
      <c r="F40" s="221">
        <f>'I. Фін результат'!F67</f>
        <v>0</v>
      </c>
      <c r="G40" s="197">
        <f t="shared" si="3"/>
        <v>0</v>
      </c>
      <c r="H40" s="219"/>
    </row>
    <row r="41" spans="1:8" s="44" customFormat="1" ht="29.25" customHeight="1">
      <c r="A41" s="149" t="s">
        <v>74</v>
      </c>
      <c r="B41" s="150">
        <v>1170</v>
      </c>
      <c r="C41" s="200">
        <f>SUM(C32,C35:C39,C40)</f>
        <v>-149</v>
      </c>
      <c r="D41" s="200">
        <f>SUM(D32,D35:D39,D40)</f>
        <v>-417</v>
      </c>
      <c r="E41" s="200">
        <f>SUM(E32,E35:E39,E40)</f>
        <v>0</v>
      </c>
      <c r="F41" s="200">
        <f>SUM(F32,F35:F39,F40)</f>
        <v>-417</v>
      </c>
      <c r="G41" s="200">
        <f t="shared" si="3"/>
        <v>-417</v>
      </c>
      <c r="H41" s="220" t="e">
        <f t="shared" si="0"/>
        <v>#DIV/0!</v>
      </c>
    </row>
    <row r="42" spans="1:8" s="44" customFormat="1" ht="30.75" customHeight="1">
      <c r="A42" s="305" t="s">
        <v>199</v>
      </c>
      <c r="B42" s="306">
        <v>1180</v>
      </c>
      <c r="C42" s="221">
        <f>'I. Фін результат'!C71</f>
        <v>0</v>
      </c>
      <c r="D42" s="221">
        <f>'I. Фін результат'!D71</f>
        <v>0</v>
      </c>
      <c r="E42" s="221" t="str">
        <f>'I. Фін результат'!E71</f>
        <v>-</v>
      </c>
      <c r="F42" s="221">
        <f>'I. Фін результат'!F71</f>
        <v>0</v>
      </c>
      <c r="G42" s="143" t="e">
        <f t="shared" si="3"/>
        <v>#VALUE!</v>
      </c>
      <c r="H42" s="219" t="e">
        <f t="shared" si="0"/>
        <v>#VALUE!</v>
      </c>
    </row>
    <row r="43" spans="1:8" s="44" customFormat="1" ht="30.75" customHeight="1">
      <c r="A43" s="305" t="s">
        <v>200</v>
      </c>
      <c r="B43" s="306">
        <v>1181</v>
      </c>
      <c r="C43" s="217">
        <f>'I. Фін результат'!C72</f>
        <v>0</v>
      </c>
      <c r="D43" s="217">
        <f>'I. Фін результат'!D72</f>
        <v>0</v>
      </c>
      <c r="E43" s="217">
        <f>'I. Фін результат'!E72</f>
        <v>0</v>
      </c>
      <c r="F43" s="221">
        <f>'I. Фін результат'!F72</f>
        <v>0</v>
      </c>
      <c r="G43" s="308">
        <f t="shared" si="3"/>
        <v>0</v>
      </c>
      <c r="H43" s="307" t="e">
        <f t="shared" si="0"/>
        <v>#DIV/0!</v>
      </c>
    </row>
    <row r="44" spans="1:8" s="44" customFormat="1" ht="30.75" customHeight="1">
      <c r="A44" s="305" t="s">
        <v>201</v>
      </c>
      <c r="B44" s="306">
        <v>1190</v>
      </c>
      <c r="C44" s="217">
        <f>'I. Фін результат'!C73</f>
        <v>0</v>
      </c>
      <c r="D44" s="217">
        <f>'I. Фін результат'!D73</f>
        <v>0</v>
      </c>
      <c r="E44" s="217">
        <f>'I. Фін результат'!E73</f>
        <v>0</v>
      </c>
      <c r="F44" s="221">
        <f>'I. Фін результат'!F73</f>
        <v>0</v>
      </c>
      <c r="G44" s="308">
        <f t="shared" si="3"/>
        <v>0</v>
      </c>
      <c r="H44" s="307" t="e">
        <f t="shared" si="0"/>
        <v>#DIV/0!</v>
      </c>
    </row>
    <row r="45" spans="1:8" s="44" customFormat="1" ht="30.75" customHeight="1">
      <c r="A45" s="305" t="s">
        <v>202</v>
      </c>
      <c r="B45" s="306">
        <v>1191</v>
      </c>
      <c r="C45" s="217" t="str">
        <f>'I. Фін результат'!C74</f>
        <v>(    )</v>
      </c>
      <c r="D45" s="217">
        <f>'I. Фін результат'!D74</f>
        <v>0</v>
      </c>
      <c r="E45" s="217" t="str">
        <f>'I. Фін результат'!E74</f>
        <v>(    )</v>
      </c>
      <c r="F45" s="221">
        <f>'I. Фін результат'!F74</f>
        <v>0</v>
      </c>
      <c r="G45" s="308" t="e">
        <f t="shared" si="3"/>
        <v>#VALUE!</v>
      </c>
      <c r="H45" s="307" t="e">
        <f t="shared" si="0"/>
        <v>#VALUE!</v>
      </c>
    </row>
    <row r="46" spans="1:8" s="44" customFormat="1" ht="29.25" customHeight="1">
      <c r="A46" s="149" t="s">
        <v>234</v>
      </c>
      <c r="B46" s="150">
        <v>1200</v>
      </c>
      <c r="C46" s="200">
        <f>SUM(C41:C45)</f>
        <v>-149</v>
      </c>
      <c r="D46" s="200">
        <f>SUM(D41:D45)</f>
        <v>-417</v>
      </c>
      <c r="E46" s="200">
        <f>SUM(E41:E45)</f>
        <v>0</v>
      </c>
      <c r="F46" s="200">
        <f>SUM(F41:F45)</f>
        <v>-417</v>
      </c>
      <c r="G46" s="200">
        <f t="shared" si="3"/>
        <v>-417</v>
      </c>
      <c r="H46" s="220" t="e">
        <f t="shared" si="0"/>
        <v>#DIV/0!</v>
      </c>
    </row>
    <row r="47" spans="1:8" s="44" customFormat="1" ht="30.75" customHeight="1">
      <c r="A47" s="305" t="s">
        <v>321</v>
      </c>
      <c r="B47" s="306">
        <v>1201</v>
      </c>
      <c r="C47" s="221">
        <f>'I. Фін результат'!C76</f>
        <v>0</v>
      </c>
      <c r="D47" s="221">
        <f>'I. Фін результат'!D76</f>
        <v>0</v>
      </c>
      <c r="E47" s="221">
        <f>'I. Фін результат'!E76</f>
        <v>0</v>
      </c>
      <c r="F47" s="221">
        <f>'I. Фін результат'!F76</f>
        <v>0</v>
      </c>
      <c r="G47" s="197">
        <f t="shared" si="3"/>
        <v>0</v>
      </c>
      <c r="H47" s="219" t="e">
        <f t="shared" si="0"/>
        <v>#DIV/0!</v>
      </c>
    </row>
    <row r="48" spans="1:8" s="44" customFormat="1" ht="30.75" customHeight="1">
      <c r="A48" s="305" t="s">
        <v>322</v>
      </c>
      <c r="B48" s="306">
        <v>1202</v>
      </c>
      <c r="C48" s="221">
        <f>'I. Фін результат'!C77</f>
        <v>-149</v>
      </c>
      <c r="D48" s="221">
        <f>'I. Фін результат'!D77</f>
        <v>-417</v>
      </c>
      <c r="E48" s="221">
        <f>'I. Фін результат'!E77</f>
        <v>0</v>
      </c>
      <c r="F48" s="221">
        <f>'I. Фін результат'!F77</f>
        <v>-417</v>
      </c>
      <c r="G48" s="308">
        <f t="shared" si="3"/>
        <v>-417</v>
      </c>
      <c r="H48" s="307" t="e">
        <f t="shared" si="0"/>
        <v>#DIV/0!</v>
      </c>
    </row>
    <row r="49" spans="1:8" s="44" customFormat="1" ht="29.25" customHeight="1">
      <c r="A49" s="149" t="s">
        <v>19</v>
      </c>
      <c r="B49" s="150">
        <v>1210</v>
      </c>
      <c r="C49" s="200">
        <f>SUM(C25,C30,C35,C37,C39,C43,C44)</f>
        <v>14920</v>
      </c>
      <c r="D49" s="200">
        <f>SUM(D25,D30,D35,D37,D39,D43,D44)</f>
        <v>7477</v>
      </c>
      <c r="E49" s="200">
        <f>SUM(E25,E30,E35,E37,E39,E43,E44)</f>
        <v>7818</v>
      </c>
      <c r="F49" s="200">
        <f>SUM(F25,F30,F35,F37,F39,F43,F44)</f>
        <v>7477</v>
      </c>
      <c r="G49" s="200">
        <f t="shared" si="3"/>
        <v>-341</v>
      </c>
      <c r="H49" s="220">
        <f t="shared" si="0"/>
        <v>95.638270657457142</v>
      </c>
    </row>
    <row r="50" spans="1:8" s="44" customFormat="1" ht="29.25" customHeight="1">
      <c r="A50" s="149" t="s">
        <v>89</v>
      </c>
      <c r="B50" s="150">
        <v>1220</v>
      </c>
      <c r="C50" s="200">
        <f>SUM(C26,C28,C29,C31,C36,C38,C40,C42,C45)</f>
        <v>-15069</v>
      </c>
      <c r="D50" s="200">
        <f>SUM(D26,D28,D29,D31,D36,D38,D40,D42,D45)</f>
        <v>-7894</v>
      </c>
      <c r="E50" s="200">
        <f>SUM(E26,E28,E29,E31,E36,E38,E40,E42,E45)</f>
        <v>-7818</v>
      </c>
      <c r="F50" s="200">
        <f>SUM(F26,F28,F29,F31,F36,F38,F40,F42,F45)</f>
        <v>-7894</v>
      </c>
      <c r="G50" s="200">
        <f t="shared" si="3"/>
        <v>-76</v>
      </c>
      <c r="H50" s="220">
        <f t="shared" si="0"/>
        <v>100.97211563059606</v>
      </c>
    </row>
    <row r="51" spans="1:8" s="44" customFormat="1" ht="30.75" customHeight="1">
      <c r="A51" s="305" t="s">
        <v>145</v>
      </c>
      <c r="B51" s="306">
        <v>1230</v>
      </c>
      <c r="C51" s="217">
        <f>'I. Фін результат'!C80</f>
        <v>0</v>
      </c>
      <c r="D51" s="217">
        <f>'I. Фін результат'!D80</f>
        <v>0</v>
      </c>
      <c r="E51" s="217">
        <f>'I. Фін результат'!E80</f>
        <v>0</v>
      </c>
      <c r="F51" s="221">
        <f>'I. Фін результат'!F80</f>
        <v>0</v>
      </c>
      <c r="G51" s="221">
        <f t="shared" si="3"/>
        <v>0</v>
      </c>
      <c r="H51" s="307" t="e">
        <f t="shared" si="0"/>
        <v>#DIV/0!</v>
      </c>
    </row>
    <row r="52" spans="1:8" s="44" customFormat="1" ht="29.25" customHeight="1">
      <c r="A52" s="149" t="s">
        <v>135</v>
      </c>
      <c r="B52" s="150"/>
      <c r="C52" s="151"/>
      <c r="D52" s="151"/>
      <c r="E52" s="151"/>
      <c r="F52" s="200"/>
      <c r="G52" s="200">
        <f t="shared" si="3"/>
        <v>0</v>
      </c>
      <c r="H52" s="152" t="e">
        <f t="shared" si="0"/>
        <v>#DIV/0!</v>
      </c>
    </row>
    <row r="53" spans="1:8" s="44" customFormat="1" ht="31.5" customHeight="1">
      <c r="A53" s="305" t="s">
        <v>436</v>
      </c>
      <c r="B53" s="306">
        <v>1400</v>
      </c>
      <c r="C53" s="221">
        <f>'I. Фін результат'!C90</f>
        <v>7828</v>
      </c>
      <c r="D53" s="221">
        <f>'I. Фін результат'!D90</f>
        <v>2921</v>
      </c>
      <c r="E53" s="221">
        <f>'I. Фін результат'!E90</f>
        <v>2890</v>
      </c>
      <c r="F53" s="221">
        <f>'I. Фін результат'!F90</f>
        <v>2921</v>
      </c>
      <c r="G53" s="221">
        <f t="shared" si="3"/>
        <v>31</v>
      </c>
      <c r="H53" s="225">
        <f t="shared" si="0"/>
        <v>101.07266435986159</v>
      </c>
    </row>
    <row r="54" spans="1:8" s="44" customFormat="1" ht="30.75" customHeight="1">
      <c r="A54" s="305" t="s">
        <v>5</v>
      </c>
      <c r="B54" s="306">
        <v>1410</v>
      </c>
      <c r="C54" s="221">
        <f>'I. Фін результат'!C91</f>
        <v>5394</v>
      </c>
      <c r="D54" s="221">
        <f>'I. Фін результат'!D91</f>
        <v>3846</v>
      </c>
      <c r="E54" s="221">
        <f>'I. Фін результат'!E91</f>
        <v>3817</v>
      </c>
      <c r="F54" s="221">
        <f>'I. Фін результат'!F91</f>
        <v>3846</v>
      </c>
      <c r="G54" s="221">
        <f t="shared" si="3"/>
        <v>29</v>
      </c>
      <c r="H54" s="225">
        <f t="shared" si="0"/>
        <v>100.75975897301545</v>
      </c>
    </row>
    <row r="55" spans="1:8" s="44" customFormat="1" ht="35.25" customHeight="1">
      <c r="A55" s="305" t="s">
        <v>6</v>
      </c>
      <c r="B55" s="306">
        <v>1420</v>
      </c>
      <c r="C55" s="221">
        <f>'I. Фін результат'!C92</f>
        <v>1299</v>
      </c>
      <c r="D55" s="221">
        <f>'I. Фін результат'!D92</f>
        <v>863</v>
      </c>
      <c r="E55" s="221">
        <f>'I. Фін результат'!E92</f>
        <v>857</v>
      </c>
      <c r="F55" s="221">
        <f>'I. Фін результат'!F92</f>
        <v>863</v>
      </c>
      <c r="G55" s="221">
        <f t="shared" si="3"/>
        <v>6</v>
      </c>
      <c r="H55" s="225">
        <f t="shared" si="0"/>
        <v>100.70011668611436</v>
      </c>
    </row>
    <row r="56" spans="1:8" s="44" customFormat="1" ht="34.5" customHeight="1">
      <c r="A56" s="305" t="s">
        <v>7</v>
      </c>
      <c r="B56" s="306">
        <v>1430</v>
      </c>
      <c r="C56" s="221">
        <f>'I. Фін результат'!C93</f>
        <v>143</v>
      </c>
      <c r="D56" s="221">
        <f>'I. Фін результат'!D93</f>
        <v>88</v>
      </c>
      <c r="E56" s="221">
        <f>'I. Фін результат'!E93</f>
        <v>88</v>
      </c>
      <c r="F56" s="221">
        <f>'I. Фін результат'!F93</f>
        <v>88</v>
      </c>
      <c r="G56" s="221">
        <f t="shared" si="3"/>
        <v>0</v>
      </c>
      <c r="H56" s="225">
        <f t="shared" si="0"/>
        <v>100</v>
      </c>
    </row>
    <row r="57" spans="1:8" s="44" customFormat="1" ht="33" customHeight="1">
      <c r="A57" s="305" t="s">
        <v>27</v>
      </c>
      <c r="B57" s="306">
        <v>1440</v>
      </c>
      <c r="C57" s="221">
        <f>'I. Фін результат'!C94</f>
        <v>405</v>
      </c>
      <c r="D57" s="221">
        <f>'I. Фін результат'!D94</f>
        <v>176</v>
      </c>
      <c r="E57" s="221">
        <f>'I. Фін результат'!E94</f>
        <v>166</v>
      </c>
      <c r="F57" s="221">
        <f>'I. Фін результат'!F94</f>
        <v>176</v>
      </c>
      <c r="G57" s="221">
        <f t="shared" si="3"/>
        <v>10</v>
      </c>
      <c r="H57" s="225">
        <f t="shared" si="0"/>
        <v>106.02409638554218</v>
      </c>
    </row>
    <row r="58" spans="1:8" s="44" customFormat="1" ht="33.75" customHeight="1" thickBot="1">
      <c r="A58" s="149" t="s">
        <v>50</v>
      </c>
      <c r="B58" s="150">
        <v>1450</v>
      </c>
      <c r="C58" s="200">
        <f>SUM(C53,C54,C55,C56,C57)</f>
        <v>15069</v>
      </c>
      <c r="D58" s="200">
        <f>SUM(D53,D54,D55,D56,D57)</f>
        <v>7894</v>
      </c>
      <c r="E58" s="200">
        <f>SUM(E53,E54,E55,E56,E57)</f>
        <v>7818</v>
      </c>
      <c r="F58" s="200">
        <f>SUM(F53,F54,F55,F56,F57)</f>
        <v>7894</v>
      </c>
      <c r="G58" s="200">
        <f t="shared" si="3"/>
        <v>76</v>
      </c>
      <c r="H58" s="226">
        <f t="shared" si="0"/>
        <v>100.97211563059606</v>
      </c>
    </row>
    <row r="59" spans="1:8" s="44" customFormat="1" ht="33.75" customHeight="1" thickBot="1">
      <c r="A59" s="538" t="s">
        <v>104</v>
      </c>
      <c r="B59" s="539"/>
      <c r="C59" s="539"/>
      <c r="D59" s="539"/>
      <c r="E59" s="539"/>
      <c r="F59" s="539"/>
      <c r="G59" s="539"/>
      <c r="H59" s="540"/>
    </row>
    <row r="60" spans="1:8" s="44" customFormat="1" ht="37.5" customHeight="1">
      <c r="A60" s="532" t="s">
        <v>358</v>
      </c>
      <c r="B60" s="533"/>
      <c r="C60" s="533"/>
      <c r="D60" s="533"/>
      <c r="E60" s="533"/>
      <c r="F60" s="533"/>
      <c r="G60" s="533"/>
      <c r="H60" s="534"/>
    </row>
    <row r="61" spans="1:8" s="44" customFormat="1" ht="50.25" customHeight="1">
      <c r="A61" s="154" t="s">
        <v>366</v>
      </c>
      <c r="B61" s="155">
        <v>2110</v>
      </c>
      <c r="C61" s="197">
        <f>'ІІ. Розр. з бюджетом'!C19</f>
        <v>135</v>
      </c>
      <c r="D61" s="197">
        <f>'ІІ. Розр. з бюджетом'!D19</f>
        <v>98</v>
      </c>
      <c r="E61" s="197">
        <f>'ІІ. Розр. з бюджетом'!E19</f>
        <v>97</v>
      </c>
      <c r="F61" s="82">
        <f>'ІІ. Розр. з бюджетом'!F19</f>
        <v>98</v>
      </c>
      <c r="G61" s="82">
        <f t="shared" ref="G61:G64" si="6">F61-E61</f>
        <v>1</v>
      </c>
      <c r="H61" s="219">
        <f t="shared" ref="H61:H91" si="7">(F61/E61)*100</f>
        <v>101.03092783505154</v>
      </c>
    </row>
    <row r="62" spans="1:8" s="44" customFormat="1" ht="51" customHeight="1">
      <c r="A62" s="154" t="s">
        <v>360</v>
      </c>
      <c r="B62" s="157">
        <v>2120</v>
      </c>
      <c r="C62" s="198">
        <f>'ІІ. Розр. з бюджетом'!C27</f>
        <v>971</v>
      </c>
      <c r="D62" s="198">
        <f>'ІІ. Розр. з бюджетом'!D27</f>
        <v>691</v>
      </c>
      <c r="E62" s="198">
        <f>'ІІ. Розр. з бюджетом'!E27</f>
        <v>687</v>
      </c>
      <c r="F62" s="221">
        <f>'ІІ. Розр. з бюджетом'!F27</f>
        <v>691</v>
      </c>
      <c r="G62" s="82">
        <f t="shared" si="6"/>
        <v>4</v>
      </c>
      <c r="H62" s="219">
        <f t="shared" si="7"/>
        <v>100.58224163027656</v>
      </c>
    </row>
    <row r="63" spans="1:8" s="44" customFormat="1" ht="36.75" customHeight="1">
      <c r="A63" s="154" t="s">
        <v>361</v>
      </c>
      <c r="B63" s="157">
        <v>2130</v>
      </c>
      <c r="C63" s="198">
        <f>'ІІ. Розр. з бюджетом'!C36</f>
        <v>1323</v>
      </c>
      <c r="D63" s="198">
        <f>'ІІ. Розр. з бюджетом'!D36</f>
        <v>879</v>
      </c>
      <c r="E63" s="198">
        <f>'ІІ. Розр. з бюджетом'!E36</f>
        <v>871</v>
      </c>
      <c r="F63" s="221">
        <f>'ІІ. Розр. з бюджетом'!F36</f>
        <v>879</v>
      </c>
      <c r="G63" s="82">
        <f t="shared" si="6"/>
        <v>8</v>
      </c>
      <c r="H63" s="219">
        <f t="shared" si="7"/>
        <v>100.91848450057405</v>
      </c>
    </row>
    <row r="64" spans="1:8" s="44" customFormat="1" ht="33" customHeight="1" thickBot="1">
      <c r="A64" s="153" t="s">
        <v>408</v>
      </c>
      <c r="B64" s="150">
        <v>2200</v>
      </c>
      <c r="C64" s="199">
        <f>'ІІ. Розр. з бюджетом'!C43</f>
        <v>2429</v>
      </c>
      <c r="D64" s="199">
        <f>'ІІ. Розр. з бюджетом'!D43</f>
        <v>1668</v>
      </c>
      <c r="E64" s="199">
        <f>'ІІ. Розр. з бюджетом'!E43</f>
        <v>1655</v>
      </c>
      <c r="F64" s="222">
        <f>'ІІ. Розр. з бюджетом'!F43</f>
        <v>1668</v>
      </c>
      <c r="G64" s="78">
        <f t="shared" si="6"/>
        <v>13</v>
      </c>
      <c r="H64" s="220">
        <f t="shared" si="7"/>
        <v>100.78549848942598</v>
      </c>
    </row>
    <row r="65" spans="1:8" s="44" customFormat="1" ht="33" customHeight="1" thickBot="1">
      <c r="A65" s="538" t="s">
        <v>241</v>
      </c>
      <c r="B65" s="539"/>
      <c r="C65" s="539"/>
      <c r="D65" s="539"/>
      <c r="E65" s="539"/>
      <c r="F65" s="539"/>
      <c r="G65" s="539"/>
      <c r="H65" s="540"/>
    </row>
    <row r="66" spans="1:8" s="44" customFormat="1" ht="37.5" customHeight="1">
      <c r="A66" s="160" t="s">
        <v>238</v>
      </c>
      <c r="B66" s="161">
        <v>3405</v>
      </c>
      <c r="C66" s="199">
        <f>'ІІІ. Рух грош. коштів'!C66</f>
        <v>665</v>
      </c>
      <c r="D66" s="199">
        <f>'ІІІ. Рух грош. коштів'!D66</f>
        <v>964</v>
      </c>
      <c r="E66" s="199">
        <f>'ІІІ. Рух грош. коштів'!E66</f>
        <v>946</v>
      </c>
      <c r="F66" s="199">
        <f>'ІІІ. Рух грош. коштів'!F66</f>
        <v>964</v>
      </c>
      <c r="G66" s="200">
        <f t="shared" ref="G66:G72" si="8">F66-E66</f>
        <v>18</v>
      </c>
      <c r="H66" s="226">
        <f t="shared" si="7"/>
        <v>101.90274841437632</v>
      </c>
    </row>
    <row r="67" spans="1:8" s="44" customFormat="1" ht="33" customHeight="1">
      <c r="A67" s="162" t="s">
        <v>284</v>
      </c>
      <c r="B67" s="163">
        <v>3030</v>
      </c>
      <c r="C67" s="198">
        <f>'ІІІ. Рух грош. коштів'!C12</f>
        <v>0</v>
      </c>
      <c r="D67" s="198">
        <f>'ІІІ. Рух грош. коштів'!D12</f>
        <v>2551</v>
      </c>
      <c r="E67" s="198">
        <f>'ІІІ. Рух грош. коштів'!E12</f>
        <v>2551</v>
      </c>
      <c r="F67" s="198">
        <f>'ІІІ. Рух грош. коштів'!F12</f>
        <v>2551</v>
      </c>
      <c r="G67" s="197">
        <f t="shared" si="8"/>
        <v>0</v>
      </c>
      <c r="H67" s="225"/>
    </row>
    <row r="68" spans="1:8" s="44" customFormat="1" ht="33" customHeight="1">
      <c r="A68" s="162" t="s">
        <v>232</v>
      </c>
      <c r="B68" s="163">
        <v>3195</v>
      </c>
      <c r="C68" s="198">
        <f>'ІІІ. Рух грош. коштів'!C34</f>
        <v>302</v>
      </c>
      <c r="D68" s="198">
        <f>'ІІІ. Рух грош. коштів'!D34</f>
        <v>-874</v>
      </c>
      <c r="E68" s="198">
        <f>'ІІІ. Рух грош. коштів'!E34</f>
        <v>-832</v>
      </c>
      <c r="F68" s="198">
        <f>'ІІІ. Рух грош. коштів'!F34</f>
        <v>-874</v>
      </c>
      <c r="G68" s="197">
        <f t="shared" si="8"/>
        <v>-42</v>
      </c>
      <c r="H68" s="225">
        <f>(F68/E68)*100</f>
        <v>105.04807692307692</v>
      </c>
    </row>
    <row r="69" spans="1:8" s="44" customFormat="1" ht="33" customHeight="1">
      <c r="A69" s="162" t="s">
        <v>105</v>
      </c>
      <c r="B69" s="163">
        <v>3295</v>
      </c>
      <c r="C69" s="198">
        <f>'ІІІ. Рух грош. коштів'!C52</f>
        <v>0</v>
      </c>
      <c r="D69" s="198">
        <f>'ІІІ. Рух грош. коштів'!D52</f>
        <v>0</v>
      </c>
      <c r="E69" s="198">
        <f>'ІІІ. Рух грош. коштів'!E52</f>
        <v>-43</v>
      </c>
      <c r="F69" s="198">
        <f>'ІІІ. Рух грош. коштів'!F52</f>
        <v>0</v>
      </c>
      <c r="G69" s="197">
        <f t="shared" si="8"/>
        <v>43</v>
      </c>
      <c r="H69" s="225">
        <f t="shared" ref="H69:H70" si="9">(F69/E69)*100</f>
        <v>0</v>
      </c>
    </row>
    <row r="70" spans="1:8" s="44" customFormat="1" ht="33" customHeight="1">
      <c r="A70" s="162" t="s">
        <v>240</v>
      </c>
      <c r="B70" s="163">
        <v>3395</v>
      </c>
      <c r="C70" s="198">
        <f>'ІІІ. Рух грош. коштів'!C64</f>
        <v>-3</v>
      </c>
      <c r="D70" s="198">
        <f>'ІІІ. Рух грош. коштів'!D64</f>
        <v>0</v>
      </c>
      <c r="E70" s="198">
        <f>'ІІІ. Рух грош. коштів'!E64</f>
        <v>0</v>
      </c>
      <c r="F70" s="198">
        <f>'ІІІ. Рух грош. коштів'!F64</f>
        <v>0</v>
      </c>
      <c r="G70" s="197">
        <f t="shared" si="8"/>
        <v>0</v>
      </c>
      <c r="H70" s="225" t="e">
        <f t="shared" si="9"/>
        <v>#DIV/0!</v>
      </c>
    </row>
    <row r="71" spans="1:8" s="44" customFormat="1" ht="33" customHeight="1">
      <c r="A71" s="162" t="s">
        <v>108</v>
      </c>
      <c r="B71" s="163">
        <v>3410</v>
      </c>
      <c r="C71" s="198">
        <f>'ІІІ. Рух грош. коштів'!C67</f>
        <v>0</v>
      </c>
      <c r="D71" s="198">
        <f>'ІІІ. Рух грош. коштів'!D67</f>
        <v>0</v>
      </c>
      <c r="E71" s="198">
        <f>'ІІІ. Рух грош. коштів'!E67</f>
        <v>0</v>
      </c>
      <c r="F71" s="198">
        <f>'ІІІ. Рух грош. коштів'!F67</f>
        <v>0</v>
      </c>
      <c r="G71" s="197">
        <f t="shared" si="8"/>
        <v>0</v>
      </c>
      <c r="H71" s="225"/>
    </row>
    <row r="72" spans="1:8" s="44" customFormat="1" ht="37.5" customHeight="1" thickBot="1">
      <c r="A72" s="160" t="s">
        <v>239</v>
      </c>
      <c r="B72" s="161">
        <v>3415</v>
      </c>
      <c r="C72" s="199">
        <f>SUM(C66,C68:C71)</f>
        <v>964</v>
      </c>
      <c r="D72" s="199">
        <f>SUM(D66,D68:D71)</f>
        <v>90</v>
      </c>
      <c r="E72" s="199">
        <f>SUM(E66,E68:E71)</f>
        <v>71</v>
      </c>
      <c r="F72" s="199">
        <f>SUM(F66,F68:F71)</f>
        <v>90</v>
      </c>
      <c r="G72" s="200">
        <f t="shared" si="8"/>
        <v>19</v>
      </c>
      <c r="H72" s="226">
        <f t="shared" si="7"/>
        <v>126.7605633802817</v>
      </c>
    </row>
    <row r="73" spans="1:8" s="44" customFormat="1" ht="33" customHeight="1">
      <c r="A73" s="552" t="s">
        <v>242</v>
      </c>
      <c r="B73" s="553"/>
      <c r="C73" s="553"/>
      <c r="D73" s="553"/>
      <c r="E73" s="553"/>
      <c r="F73" s="553"/>
      <c r="G73" s="553"/>
      <c r="H73" s="554"/>
    </row>
    <row r="74" spans="1:8" s="44" customFormat="1" ht="27.75" customHeight="1">
      <c r="A74" s="153" t="s">
        <v>193</v>
      </c>
      <c r="B74" s="164">
        <v>4000</v>
      </c>
      <c r="C74" s="200">
        <f>SUM(C75:C80)</f>
        <v>0</v>
      </c>
      <c r="D74" s="200">
        <f>SUM(D75:D80)</f>
        <v>0</v>
      </c>
      <c r="E74" s="200">
        <f>SUM(E75:E80)</f>
        <v>43</v>
      </c>
      <c r="F74" s="200">
        <f>SUM(F75:F80)</f>
        <v>0</v>
      </c>
      <c r="G74" s="200">
        <f t="shared" ref="G74:G80" si="10">F74-E74</f>
        <v>-43</v>
      </c>
      <c r="H74" s="212">
        <f t="shared" si="7"/>
        <v>0</v>
      </c>
    </row>
    <row r="75" spans="1:8" s="44" customFormat="1" ht="33" customHeight="1">
      <c r="A75" s="162" t="s">
        <v>1</v>
      </c>
      <c r="B75" s="161" t="s">
        <v>130</v>
      </c>
      <c r="C75" s="197">
        <f>'IV. Кап. інвестиції'!C8</f>
        <v>0</v>
      </c>
      <c r="D75" s="197">
        <f>'IV. Кап. інвестиції'!D8</f>
        <v>0</v>
      </c>
      <c r="E75" s="197">
        <f>'IV. Кап. інвестиції'!E8</f>
        <v>0</v>
      </c>
      <c r="F75" s="197">
        <f>'IV. Кап. інвестиції'!F8</f>
        <v>0</v>
      </c>
      <c r="G75" s="200">
        <f t="shared" si="10"/>
        <v>0</v>
      </c>
      <c r="H75" s="229"/>
    </row>
    <row r="76" spans="1:8" s="44" customFormat="1" ht="33" customHeight="1">
      <c r="A76" s="162" t="s">
        <v>2</v>
      </c>
      <c r="B76" s="161">
        <v>4020</v>
      </c>
      <c r="C76" s="197">
        <f>'IV. Кап. інвестиції'!C9</f>
        <v>0</v>
      </c>
      <c r="D76" s="197"/>
      <c r="E76" s="197">
        <f>'IV. Кап. інвестиції'!E9</f>
        <v>43</v>
      </c>
      <c r="F76" s="197">
        <f>'IV. Кап. інвестиції'!F9</f>
        <v>0</v>
      </c>
      <c r="G76" s="197">
        <f t="shared" si="10"/>
        <v>-43</v>
      </c>
      <c r="H76" s="229"/>
    </row>
    <row r="77" spans="1:8" s="44" customFormat="1" ht="50.25" customHeight="1">
      <c r="A77" s="162" t="s">
        <v>28</v>
      </c>
      <c r="B77" s="161">
        <v>4030</v>
      </c>
      <c r="C77" s="197">
        <f>'IV. Кап. інвестиції'!C10</f>
        <v>0</v>
      </c>
      <c r="D77" s="197"/>
      <c r="E77" s="197">
        <f>'IV. Кап. інвестиції'!E10</f>
        <v>0</v>
      </c>
      <c r="F77" s="197">
        <f>'IV. Кап. інвестиції'!F10</f>
        <v>0</v>
      </c>
      <c r="G77" s="197">
        <f t="shared" si="10"/>
        <v>0</v>
      </c>
      <c r="H77" s="229" t="e">
        <f t="shared" si="7"/>
        <v>#DIV/0!</v>
      </c>
    </row>
    <row r="78" spans="1:8" s="44" customFormat="1" ht="33" customHeight="1">
      <c r="A78" s="162" t="s">
        <v>3</v>
      </c>
      <c r="B78" s="161">
        <v>4040</v>
      </c>
      <c r="C78" s="197">
        <f>'IV. Кап. інвестиції'!C11</f>
        <v>0</v>
      </c>
      <c r="D78" s="197"/>
      <c r="E78" s="197">
        <f>'IV. Кап. інвестиції'!E11</f>
        <v>0</v>
      </c>
      <c r="F78" s="197">
        <f>'IV. Кап. інвестиції'!F11</f>
        <v>0</v>
      </c>
      <c r="G78" s="197">
        <f t="shared" si="10"/>
        <v>0</v>
      </c>
      <c r="H78" s="229"/>
    </row>
    <row r="79" spans="1:8" s="44" customFormat="1" ht="51.75" customHeight="1">
      <c r="A79" s="162" t="s">
        <v>60</v>
      </c>
      <c r="B79" s="161">
        <v>4050</v>
      </c>
      <c r="C79" s="197">
        <f>'IV. Кап. інвестиції'!C12</f>
        <v>0</v>
      </c>
      <c r="D79" s="197">
        <f>'IV. Кап. інвестиції'!D12</f>
        <v>0</v>
      </c>
      <c r="E79" s="197">
        <f>'IV. Кап. інвестиції'!E12</f>
        <v>0</v>
      </c>
      <c r="F79" s="156">
        <f>'IV. Кап. інвестиції'!F12</f>
        <v>0</v>
      </c>
      <c r="G79" s="151"/>
      <c r="H79" s="146" t="e">
        <f t="shared" si="7"/>
        <v>#DIV/0!</v>
      </c>
    </row>
    <row r="80" spans="1:8" s="44" customFormat="1" ht="33" customHeight="1">
      <c r="A80" s="162" t="s">
        <v>203</v>
      </c>
      <c r="B80" s="161">
        <v>4060</v>
      </c>
      <c r="C80" s="197">
        <f>'IV. Кап. інвестиції'!C13</f>
        <v>0</v>
      </c>
      <c r="D80" s="197">
        <f>'IV. Кап. інвестиції'!D13</f>
        <v>0</v>
      </c>
      <c r="E80" s="197">
        <f>'IV. Кап. інвестиції'!E13</f>
        <v>0</v>
      </c>
      <c r="F80" s="156">
        <f>'IV. Кап. інвестиції'!F13</f>
        <v>0</v>
      </c>
      <c r="G80" s="200">
        <f t="shared" si="10"/>
        <v>0</v>
      </c>
      <c r="H80" s="229"/>
    </row>
    <row r="81" spans="1:8" s="44" customFormat="1" ht="27.75" customHeight="1">
      <c r="A81" s="153" t="s">
        <v>194</v>
      </c>
      <c r="B81" s="164">
        <v>4000</v>
      </c>
      <c r="C81" s="513">
        <f>SUM(C82:C85)</f>
        <v>25</v>
      </c>
      <c r="D81" s="200">
        <f>SUM(D82:D85)</f>
        <v>0</v>
      </c>
      <c r="E81" s="200">
        <f>SUM(E82:E85)</f>
        <v>43</v>
      </c>
      <c r="F81" s="200">
        <f>SUM(F82:F85)</f>
        <v>0</v>
      </c>
      <c r="G81" s="200">
        <f>F81-E81</f>
        <v>-43</v>
      </c>
      <c r="H81" s="212">
        <f t="shared" si="7"/>
        <v>0</v>
      </c>
    </row>
    <row r="82" spans="1:8" s="44" customFormat="1" ht="33" customHeight="1">
      <c r="A82" s="162" t="s">
        <v>297</v>
      </c>
      <c r="B82" s="161" t="s">
        <v>195</v>
      </c>
      <c r="C82" s="409"/>
      <c r="D82" s="197"/>
      <c r="E82" s="197">
        <f>'6.2. Інша інфо_2'!M33</f>
        <v>0</v>
      </c>
      <c r="F82" s="197">
        <f>'6.2. Інша інфо_2'!N33</f>
        <v>0</v>
      </c>
      <c r="G82" s="200">
        <f>F82-E82</f>
        <v>0</v>
      </c>
      <c r="H82" s="229"/>
    </row>
    <row r="83" spans="1:8" s="44" customFormat="1" ht="33" customHeight="1">
      <c r="A83" s="162" t="s">
        <v>298</v>
      </c>
      <c r="B83" s="161" t="s">
        <v>196</v>
      </c>
      <c r="C83" s="409"/>
      <c r="D83" s="197"/>
      <c r="E83" s="197">
        <f>'6.2. Інша інфо_2'!Q33</f>
        <v>0</v>
      </c>
      <c r="F83" s="197">
        <f>'6.2. Інша інфо_2'!R33</f>
        <v>0</v>
      </c>
      <c r="G83" s="200">
        <f>F83-E83</f>
        <v>0</v>
      </c>
      <c r="H83" s="229"/>
    </row>
    <row r="84" spans="1:8" s="44" customFormat="1" ht="33" customHeight="1">
      <c r="A84" s="162" t="s">
        <v>163</v>
      </c>
      <c r="B84" s="161" t="s">
        <v>197</v>
      </c>
      <c r="C84" s="409">
        <v>25</v>
      </c>
      <c r="D84" s="197"/>
      <c r="E84" s="197">
        <f>'6.2. Інша інфо_2'!U33</f>
        <v>43</v>
      </c>
      <c r="F84" s="197">
        <f>'6.2. Інша інфо_2'!V33</f>
        <v>0</v>
      </c>
      <c r="G84" s="197">
        <f>F84-E84</f>
        <v>-43</v>
      </c>
      <c r="H84" s="229">
        <f t="shared" si="7"/>
        <v>0</v>
      </c>
    </row>
    <row r="85" spans="1:8" s="44" customFormat="1" ht="33" customHeight="1">
      <c r="A85" s="162" t="s">
        <v>299</v>
      </c>
      <c r="B85" s="161" t="s">
        <v>198</v>
      </c>
      <c r="C85" s="409"/>
      <c r="D85" s="197"/>
      <c r="E85" s="197">
        <f>'6.2. Інша інфо_2'!Y33</f>
        <v>0</v>
      </c>
      <c r="F85" s="276">
        <f>'6.2. Інша інфо_2'!Z33</f>
        <v>0</v>
      </c>
      <c r="G85" s="197">
        <f>F85-E85</f>
        <v>0</v>
      </c>
      <c r="H85" s="146" t="e">
        <f t="shared" si="7"/>
        <v>#DIV/0!</v>
      </c>
    </row>
    <row r="86" spans="1:8" s="44" customFormat="1" ht="33" customHeight="1" thickBot="1">
      <c r="A86" s="555" t="s">
        <v>128</v>
      </c>
      <c r="B86" s="556"/>
      <c r="C86" s="556"/>
      <c r="D86" s="556"/>
      <c r="E86" s="556"/>
      <c r="F86" s="556"/>
      <c r="G86" s="556"/>
      <c r="H86" s="557"/>
    </row>
    <row r="87" spans="1:8" s="44" customFormat="1" ht="33" customHeight="1">
      <c r="A87" s="13" t="s">
        <v>269</v>
      </c>
      <c r="B87" s="14">
        <v>5040</v>
      </c>
      <c r="C87" s="216">
        <f>(C46/C25)*100</f>
        <v>-0.99912827734191645</v>
      </c>
      <c r="D87" s="216">
        <f t="shared" ref="D87:F87" si="11">(D46/D25)*100</f>
        <v>-8.4704448507007921</v>
      </c>
      <c r="E87" s="216">
        <f t="shared" si="11"/>
        <v>0</v>
      </c>
      <c r="F87" s="216">
        <f t="shared" si="11"/>
        <v>-8.4704448507007921</v>
      </c>
      <c r="G87" s="227">
        <f>F87-E87</f>
        <v>-8.4704448507007921</v>
      </c>
      <c r="H87" s="228" t="e">
        <f>(F87/E87)*100</f>
        <v>#DIV/0!</v>
      </c>
    </row>
    <row r="88" spans="1:8" s="44" customFormat="1" ht="33" customHeight="1">
      <c r="A88" s="13" t="s">
        <v>270</v>
      </c>
      <c r="B88" s="14">
        <v>5020</v>
      </c>
      <c r="C88" s="216">
        <f>(C46/C99)*100</f>
        <v>-6.995305164319249</v>
      </c>
      <c r="D88" s="216">
        <f>(D46/D99)*100</f>
        <v>-61.32352941176471</v>
      </c>
      <c r="E88" s="216">
        <f>(E46/E99)*100</f>
        <v>0</v>
      </c>
      <c r="F88" s="216">
        <f>(F46/F99)*100</f>
        <v>-61.32352941176471</v>
      </c>
      <c r="G88" s="227">
        <f>F88-E88</f>
        <v>-61.32352941176471</v>
      </c>
      <c r="H88" s="228" t="e">
        <f t="shared" si="7"/>
        <v>#DIV/0!</v>
      </c>
    </row>
    <row r="89" spans="1:8" s="44" customFormat="1" ht="33" customHeight="1">
      <c r="A89" s="13" t="s">
        <v>271</v>
      </c>
      <c r="B89" s="14">
        <v>5030</v>
      </c>
      <c r="C89" s="216">
        <f>(C46/C100)*100</f>
        <v>-21.346704871060172</v>
      </c>
      <c r="D89" s="216">
        <f t="shared" ref="D89:F89" si="12">(D46/D100)*100</f>
        <v>-150.54151624548737</v>
      </c>
      <c r="E89" s="216">
        <f t="shared" si="12"/>
        <v>0</v>
      </c>
      <c r="F89" s="216">
        <f t="shared" si="12"/>
        <v>-150.54151624548737</v>
      </c>
      <c r="G89" s="227">
        <f>F89-E89</f>
        <v>-150.54151624548737</v>
      </c>
      <c r="H89" s="228" t="e">
        <f t="shared" si="7"/>
        <v>#DIV/0!</v>
      </c>
    </row>
    <row r="90" spans="1:8" s="44" customFormat="1" ht="33" customHeight="1">
      <c r="A90" s="13" t="s">
        <v>134</v>
      </c>
      <c r="B90" s="14">
        <v>5110</v>
      </c>
      <c r="C90" s="216">
        <f>C100/C103</f>
        <v>0.48743016759776536</v>
      </c>
      <c r="D90" s="216">
        <f t="shared" ref="D90:F90" si="13">D100/D103</f>
        <v>0.68734491315136481</v>
      </c>
      <c r="E90" s="216">
        <f t="shared" si="13"/>
        <v>0.62345169281585466</v>
      </c>
      <c r="F90" s="216">
        <f t="shared" si="13"/>
        <v>0.68734491315136481</v>
      </c>
      <c r="G90" s="227">
        <f>F90-E90</f>
        <v>6.3893220335510148E-2</v>
      </c>
      <c r="H90" s="228">
        <f t="shared" si="7"/>
        <v>110.24830328825202</v>
      </c>
    </row>
    <row r="91" spans="1:8" s="44" customFormat="1" ht="33" customHeight="1" thickBot="1">
      <c r="A91" s="13" t="s">
        <v>272</v>
      </c>
      <c r="B91" s="14">
        <v>5220</v>
      </c>
      <c r="C91" s="216">
        <f>C96/C95</f>
        <v>0.71794871794871795</v>
      </c>
      <c r="D91" s="216">
        <f>D96/D95</f>
        <v>0.78431372549019607</v>
      </c>
      <c r="E91" s="216">
        <f>E96/E95</f>
        <v>0.73676975945017187</v>
      </c>
      <c r="F91" s="216">
        <f>F96/F95</f>
        <v>0.78431372549019607</v>
      </c>
      <c r="G91" s="227">
        <f>F91-E91</f>
        <v>4.7543966040024199E-2</v>
      </c>
      <c r="H91" s="228">
        <f t="shared" si="7"/>
        <v>106.45302897278313</v>
      </c>
    </row>
    <row r="92" spans="1:8" s="44" customFormat="1" ht="33" customHeight="1" thickBot="1">
      <c r="A92" s="538" t="s">
        <v>243</v>
      </c>
      <c r="B92" s="539"/>
      <c r="C92" s="539"/>
      <c r="D92" s="539"/>
      <c r="E92" s="539"/>
      <c r="F92" s="539"/>
      <c r="G92" s="539"/>
      <c r="H92" s="540"/>
    </row>
    <row r="93" spans="1:8" s="44" customFormat="1" ht="33" customHeight="1">
      <c r="A93" s="153" t="s">
        <v>263</v>
      </c>
      <c r="B93" s="163">
        <v>6000</v>
      </c>
      <c r="C93" s="199">
        <v>374</v>
      </c>
      <c r="D93" s="199">
        <v>286</v>
      </c>
      <c r="E93" s="458">
        <f>SUM(E94)</f>
        <v>383</v>
      </c>
      <c r="F93" s="199">
        <v>286</v>
      </c>
      <c r="G93" s="200">
        <f>F93-E93</f>
        <v>-97</v>
      </c>
      <c r="H93" s="226">
        <f>(F93/E93)*100</f>
        <v>74.673629242819842</v>
      </c>
    </row>
    <row r="94" spans="1:8" s="44" customFormat="1" ht="33" customHeight="1">
      <c r="A94" s="162" t="s">
        <v>264</v>
      </c>
      <c r="B94" s="163">
        <v>6001</v>
      </c>
      <c r="C94" s="198">
        <f>C95-C96</f>
        <v>374</v>
      </c>
      <c r="D94" s="198">
        <f>D95-D96</f>
        <v>286</v>
      </c>
      <c r="E94" s="457">
        <f>E95-E96</f>
        <v>383</v>
      </c>
      <c r="F94" s="198">
        <f>F95-F96</f>
        <v>286</v>
      </c>
      <c r="G94" s="197">
        <f t="shared" ref="G94:G106" si="14">F94-E94</f>
        <v>-97</v>
      </c>
      <c r="H94" s="225">
        <f t="shared" ref="H94:H106" si="15">(F94/E94)*100</f>
        <v>74.673629242819842</v>
      </c>
    </row>
    <row r="95" spans="1:8" s="44" customFormat="1" ht="33" customHeight="1">
      <c r="A95" s="162" t="s">
        <v>265</v>
      </c>
      <c r="B95" s="163">
        <v>6002</v>
      </c>
      <c r="C95" s="198">
        <v>1326</v>
      </c>
      <c r="D95" s="198">
        <v>1326</v>
      </c>
      <c r="E95" s="457">
        <v>1455</v>
      </c>
      <c r="F95" s="198">
        <v>1326</v>
      </c>
      <c r="G95" s="197">
        <f>F95-E95</f>
        <v>-129</v>
      </c>
      <c r="H95" s="225">
        <f>(F95/E95)*100</f>
        <v>91.134020618556704</v>
      </c>
    </row>
    <row r="96" spans="1:8" s="44" customFormat="1" ht="27" customHeight="1">
      <c r="A96" s="162" t="s">
        <v>266</v>
      </c>
      <c r="B96" s="163">
        <v>6003</v>
      </c>
      <c r="C96" s="198">
        <v>952</v>
      </c>
      <c r="D96" s="198">
        <v>1040</v>
      </c>
      <c r="E96" s="457">
        <v>1072</v>
      </c>
      <c r="F96" s="198">
        <v>1040</v>
      </c>
      <c r="G96" s="197">
        <f t="shared" si="14"/>
        <v>-32</v>
      </c>
      <c r="H96" s="225">
        <f t="shared" si="15"/>
        <v>97.014925373134332</v>
      </c>
    </row>
    <row r="97" spans="1:8" s="44" customFormat="1" ht="33" customHeight="1">
      <c r="A97" s="162" t="s">
        <v>267</v>
      </c>
      <c r="B97" s="163">
        <v>6010</v>
      </c>
      <c r="C97" s="418">
        <v>1756</v>
      </c>
      <c r="D97" s="418">
        <v>394</v>
      </c>
      <c r="E97" s="458">
        <v>1583</v>
      </c>
      <c r="F97" s="418">
        <v>394</v>
      </c>
      <c r="G97" s="197">
        <f t="shared" si="14"/>
        <v>-1189</v>
      </c>
      <c r="H97" s="225">
        <f t="shared" si="15"/>
        <v>24.88945041061276</v>
      </c>
    </row>
    <row r="98" spans="1:8" s="44" customFormat="1" ht="33" customHeight="1">
      <c r="A98" s="162" t="s">
        <v>340</v>
      </c>
      <c r="B98" s="161">
        <v>6011</v>
      </c>
      <c r="C98" s="418">
        <v>964</v>
      </c>
      <c r="D98" s="418">
        <v>90</v>
      </c>
      <c r="E98" s="461">
        <v>71</v>
      </c>
      <c r="F98" s="418">
        <v>90</v>
      </c>
      <c r="G98" s="197">
        <f>F98-E98</f>
        <v>19</v>
      </c>
      <c r="H98" s="225">
        <f>(F98/E98)*100</f>
        <v>126.7605633802817</v>
      </c>
    </row>
    <row r="99" spans="1:8" s="44" customFormat="1" ht="27.75" customHeight="1">
      <c r="A99" s="160" t="s">
        <v>148</v>
      </c>
      <c r="B99" s="164">
        <v>6020</v>
      </c>
      <c r="C99" s="419">
        <f t="shared" ref="C99" si="16">C93+C97</f>
        <v>2130</v>
      </c>
      <c r="D99" s="419">
        <f t="shared" ref="D99:E99" si="17">D93+D97</f>
        <v>680</v>
      </c>
      <c r="E99" s="458">
        <f t="shared" si="17"/>
        <v>1966</v>
      </c>
      <c r="F99" s="419">
        <f t="shared" ref="F99" si="18">F93+F97</f>
        <v>680</v>
      </c>
      <c r="G99" s="200">
        <f t="shared" si="14"/>
        <v>-1286</v>
      </c>
      <c r="H99" s="226">
        <f t="shared" si="15"/>
        <v>34.587995930824007</v>
      </c>
    </row>
    <row r="100" spans="1:8" s="44" customFormat="1" ht="33" customHeight="1">
      <c r="A100" s="162" t="s">
        <v>102</v>
      </c>
      <c r="B100" s="163">
        <v>6030</v>
      </c>
      <c r="C100" s="418">
        <v>698</v>
      </c>
      <c r="D100" s="418">
        <v>277</v>
      </c>
      <c r="E100" s="458">
        <v>755</v>
      </c>
      <c r="F100" s="418">
        <v>277</v>
      </c>
      <c r="G100" s="197">
        <f t="shared" si="14"/>
        <v>-478</v>
      </c>
      <c r="H100" s="225">
        <f t="shared" si="15"/>
        <v>36.688741721854306</v>
      </c>
    </row>
    <row r="101" spans="1:8" s="44" customFormat="1" ht="33" customHeight="1">
      <c r="A101" s="162" t="s">
        <v>109</v>
      </c>
      <c r="B101" s="163">
        <v>6040</v>
      </c>
      <c r="C101" s="418"/>
      <c r="D101" s="418"/>
      <c r="E101" s="457"/>
      <c r="F101" s="418"/>
      <c r="G101" s="197">
        <f t="shared" si="14"/>
        <v>0</v>
      </c>
      <c r="H101" s="307" t="e">
        <f t="shared" si="15"/>
        <v>#DIV/0!</v>
      </c>
    </row>
    <row r="102" spans="1:8" s="44" customFormat="1" ht="33" customHeight="1">
      <c r="A102" s="162" t="s">
        <v>110</v>
      </c>
      <c r="B102" s="161">
        <v>6050</v>
      </c>
      <c r="C102" s="418">
        <v>1432</v>
      </c>
      <c r="D102" s="418">
        <v>403</v>
      </c>
      <c r="E102" s="457">
        <v>1211</v>
      </c>
      <c r="F102" s="418">
        <v>403</v>
      </c>
      <c r="G102" s="197">
        <f t="shared" si="14"/>
        <v>-808</v>
      </c>
      <c r="H102" s="225">
        <f t="shared" si="15"/>
        <v>33.278282411230386</v>
      </c>
    </row>
    <row r="103" spans="1:8" s="44" customFormat="1" ht="27.75" customHeight="1">
      <c r="A103" s="160" t="s">
        <v>149</v>
      </c>
      <c r="B103" s="164">
        <v>6060</v>
      </c>
      <c r="C103" s="199">
        <f>SUM(C101:C102)</f>
        <v>1432</v>
      </c>
      <c r="D103" s="199">
        <f>SUM(D101:D102)</f>
        <v>403</v>
      </c>
      <c r="E103" s="458">
        <f>SUM(E101:E102)</f>
        <v>1211</v>
      </c>
      <c r="F103" s="199">
        <f>SUM(F101:F102)</f>
        <v>403</v>
      </c>
      <c r="G103" s="200">
        <f t="shared" si="14"/>
        <v>-808</v>
      </c>
      <c r="H103" s="226">
        <f t="shared" si="15"/>
        <v>33.278282411230386</v>
      </c>
    </row>
    <row r="104" spans="1:8" s="44" customFormat="1" ht="28.5" customHeight="1">
      <c r="A104" s="162" t="s">
        <v>328</v>
      </c>
      <c r="B104" s="163">
        <v>6070</v>
      </c>
      <c r="C104" s="198"/>
      <c r="D104" s="198"/>
      <c r="E104" s="457"/>
      <c r="F104" s="198"/>
      <c r="G104" s="197">
        <f t="shared" si="14"/>
        <v>0</v>
      </c>
      <c r="H104" s="152" t="e">
        <f t="shared" si="15"/>
        <v>#DIV/0!</v>
      </c>
    </row>
    <row r="105" spans="1:8" s="44" customFormat="1" ht="28.5" customHeight="1">
      <c r="A105" s="162" t="s">
        <v>329</v>
      </c>
      <c r="B105" s="161">
        <v>6080</v>
      </c>
      <c r="C105" s="198"/>
      <c r="D105" s="198"/>
      <c r="E105" s="457"/>
      <c r="F105" s="198"/>
      <c r="G105" s="197">
        <f t="shared" si="14"/>
        <v>0</v>
      </c>
      <c r="H105" s="307" t="e">
        <f t="shared" si="15"/>
        <v>#DIV/0!</v>
      </c>
    </row>
    <row r="106" spans="1:8" s="44" customFormat="1" ht="27.75" customHeight="1">
      <c r="A106" s="160" t="s">
        <v>330</v>
      </c>
      <c r="B106" s="164">
        <v>6090</v>
      </c>
      <c r="C106" s="199">
        <f>C100+C103</f>
        <v>2130</v>
      </c>
      <c r="D106" s="199">
        <f>D100+D103</f>
        <v>680</v>
      </c>
      <c r="E106" s="458">
        <f t="shared" ref="E106" si="19">E100+E103</f>
        <v>1966</v>
      </c>
      <c r="F106" s="199">
        <f>F100+F103</f>
        <v>680</v>
      </c>
      <c r="G106" s="200">
        <f t="shared" si="14"/>
        <v>-1286</v>
      </c>
      <c r="H106" s="226">
        <f t="shared" si="15"/>
        <v>34.587995930824007</v>
      </c>
    </row>
    <row r="107" spans="1:8" s="44" customFormat="1" ht="27.75" customHeight="1" thickBot="1">
      <c r="A107" s="160" t="s">
        <v>331</v>
      </c>
      <c r="B107" s="165">
        <v>6099</v>
      </c>
      <c r="C107" s="159">
        <f>C99-C106</f>
        <v>0</v>
      </c>
      <c r="D107" s="159">
        <f>D99-D106</f>
        <v>0</v>
      </c>
      <c r="E107" s="454">
        <f>E99-E106</f>
        <v>0</v>
      </c>
      <c r="F107" s="159">
        <f>F99-F106</f>
        <v>0</v>
      </c>
      <c r="G107" s="151">
        <f t="shared" ref="G107" si="20">D107-C107</f>
        <v>0</v>
      </c>
      <c r="H107" s="152" t="e">
        <f t="shared" ref="H107" si="21">(D107/C107)*100</f>
        <v>#DIV/0!</v>
      </c>
    </row>
    <row r="108" spans="1:8" s="44" customFormat="1" ht="26.25" customHeight="1" thickBot="1">
      <c r="A108" s="544" t="s">
        <v>244</v>
      </c>
      <c r="B108" s="545"/>
      <c r="C108" s="545"/>
      <c r="D108" s="545"/>
      <c r="E108" s="545"/>
      <c r="F108" s="545"/>
      <c r="G108" s="545"/>
      <c r="H108" s="546"/>
    </row>
    <row r="109" spans="1:8" s="44" customFormat="1" ht="27.75" customHeight="1">
      <c r="A109" s="160" t="s">
        <v>285</v>
      </c>
      <c r="B109" s="164" t="s">
        <v>245</v>
      </c>
      <c r="C109" s="278">
        <f>SUM(C110:C112)</f>
        <v>0</v>
      </c>
      <c r="D109" s="199">
        <f>SUM(D110:D112)</f>
        <v>0</v>
      </c>
      <c r="E109" s="222">
        <f>SUM(E110:E112)</f>
        <v>0</v>
      </c>
      <c r="F109" s="222">
        <f>SUM(F110:F112)</f>
        <v>0</v>
      </c>
      <c r="G109" s="200">
        <f t="shared" ref="G109:G116" si="22">F109-E109</f>
        <v>0</v>
      </c>
      <c r="H109" s="307" t="e">
        <f t="shared" ref="H109:H118" si="23">(F109/E109)*100</f>
        <v>#DIV/0!</v>
      </c>
    </row>
    <row r="110" spans="1:8" s="44" customFormat="1" ht="30" customHeight="1">
      <c r="A110" s="162" t="s">
        <v>300</v>
      </c>
      <c r="B110" s="163" t="s">
        <v>247</v>
      </c>
      <c r="C110" s="279"/>
      <c r="D110" s="198"/>
      <c r="E110" s="198">
        <v>0</v>
      </c>
      <c r="F110" s="198"/>
      <c r="G110" s="197">
        <f t="shared" si="22"/>
        <v>0</v>
      </c>
      <c r="H110" s="307" t="e">
        <f t="shared" si="23"/>
        <v>#DIV/0!</v>
      </c>
    </row>
    <row r="111" spans="1:8" s="44" customFormat="1" ht="29.25" customHeight="1">
      <c r="A111" s="162" t="s">
        <v>301</v>
      </c>
      <c r="B111" s="163" t="s">
        <v>248</v>
      </c>
      <c r="C111" s="158"/>
      <c r="D111" s="198"/>
      <c r="E111" s="198">
        <f>'6.1. Інша інфо_1'!F53</f>
        <v>0</v>
      </c>
      <c r="F111" s="198">
        <f>'6.1. Інша інфо_1'!H53</f>
        <v>0</v>
      </c>
      <c r="G111" s="151">
        <f t="shared" si="22"/>
        <v>0</v>
      </c>
      <c r="H111" s="225"/>
    </row>
    <row r="112" spans="1:8" s="44" customFormat="1" ht="33" customHeight="1">
      <c r="A112" s="162" t="s">
        <v>302</v>
      </c>
      <c r="B112" s="163" t="s">
        <v>249</v>
      </c>
      <c r="C112" s="158"/>
      <c r="D112" s="198"/>
      <c r="E112" s="198">
        <f>'6.1. Інша інфо_1'!F56</f>
        <v>0</v>
      </c>
      <c r="F112" s="198">
        <f>'6.1. Інша інфо_1'!H56</f>
        <v>0</v>
      </c>
      <c r="G112" s="151">
        <f t="shared" si="22"/>
        <v>0</v>
      </c>
      <c r="H112" s="225"/>
    </row>
    <row r="113" spans="1:8" s="44" customFormat="1" ht="27.75" customHeight="1">
      <c r="A113" s="160" t="s">
        <v>286</v>
      </c>
      <c r="B113" s="164" t="s">
        <v>246</v>
      </c>
      <c r="C113" s="199">
        <f>SUM(C114:C116)</f>
        <v>0</v>
      </c>
      <c r="D113" s="199">
        <f>SUM(D114:D116)</f>
        <v>0</v>
      </c>
      <c r="E113" s="199">
        <f>SUM(E114:E116)</f>
        <v>0</v>
      </c>
      <c r="F113" s="199">
        <f>SUM(F114:F116)</f>
        <v>0</v>
      </c>
      <c r="G113" s="200">
        <f t="shared" si="22"/>
        <v>0</v>
      </c>
      <c r="H113" s="152" t="e">
        <f t="shared" si="23"/>
        <v>#DIV/0!</v>
      </c>
    </row>
    <row r="114" spans="1:8" s="44" customFormat="1" ht="29.25" customHeight="1">
      <c r="A114" s="162" t="s">
        <v>300</v>
      </c>
      <c r="B114" s="163" t="s">
        <v>250</v>
      </c>
      <c r="C114" s="198"/>
      <c r="D114" s="198"/>
      <c r="E114" s="198"/>
      <c r="F114" s="198"/>
      <c r="G114" s="197">
        <f t="shared" si="22"/>
        <v>0</v>
      </c>
      <c r="H114" s="307" t="e">
        <f t="shared" si="23"/>
        <v>#DIV/0!</v>
      </c>
    </row>
    <row r="115" spans="1:8" s="44" customFormat="1" ht="28.5" customHeight="1">
      <c r="A115" s="162" t="s">
        <v>301</v>
      </c>
      <c r="B115" s="163" t="s">
        <v>251</v>
      </c>
      <c r="C115" s="158"/>
      <c r="D115" s="158"/>
      <c r="E115" s="158">
        <f>'6.1. Інша інфо_1'!J53</f>
        <v>0</v>
      </c>
      <c r="F115" s="158">
        <f>'6.1. Інша інфо_1'!L53</f>
        <v>0</v>
      </c>
      <c r="G115" s="151">
        <f t="shared" si="22"/>
        <v>0</v>
      </c>
      <c r="H115" s="225"/>
    </row>
    <row r="116" spans="1:8" s="44" customFormat="1" ht="26.25" customHeight="1" thickBot="1">
      <c r="A116" s="162" t="s">
        <v>302</v>
      </c>
      <c r="B116" s="163" t="s">
        <v>252</v>
      </c>
      <c r="C116" s="158"/>
      <c r="D116" s="158"/>
      <c r="E116" s="158">
        <f>'6.1. Інша інфо_1'!J56</f>
        <v>0</v>
      </c>
      <c r="F116" s="217">
        <f>'6.1. Інша інфо_1'!L56</f>
        <v>0</v>
      </c>
      <c r="G116" s="151">
        <f t="shared" si="22"/>
        <v>0</v>
      </c>
      <c r="H116" s="225"/>
    </row>
    <row r="117" spans="1:8" s="44" customFormat="1" ht="26.25" customHeight="1" thickBot="1">
      <c r="A117" s="544" t="s">
        <v>253</v>
      </c>
      <c r="B117" s="545"/>
      <c r="C117" s="545"/>
      <c r="D117" s="545"/>
      <c r="E117" s="545"/>
      <c r="F117" s="545"/>
      <c r="G117" s="545"/>
      <c r="H117" s="546"/>
    </row>
    <row r="118" spans="1:8" s="44" customFormat="1" ht="64.5" customHeight="1">
      <c r="A118" s="153" t="s">
        <v>419</v>
      </c>
      <c r="B118" s="166" t="s">
        <v>254</v>
      </c>
      <c r="C118" s="167">
        <f>SUM(C119:C121)</f>
        <v>88</v>
      </c>
      <c r="D118" s="167">
        <f>SUM(D119:D121)</f>
        <v>81</v>
      </c>
      <c r="E118" s="167">
        <f>SUM(E119:E121)</f>
        <v>80</v>
      </c>
      <c r="F118" s="167">
        <f>SUM(F119:F121)</f>
        <v>81</v>
      </c>
      <c r="G118" s="167">
        <f>F118-E118</f>
        <v>1</v>
      </c>
      <c r="H118" s="510">
        <f t="shared" si="23"/>
        <v>101.25</v>
      </c>
    </row>
    <row r="119" spans="1:8" s="44" customFormat="1" ht="27" customHeight="1">
      <c r="A119" s="162" t="s">
        <v>159</v>
      </c>
      <c r="B119" s="163" t="s">
        <v>255</v>
      </c>
      <c r="C119" s="309">
        <f>'6.1. Інша інфо_1'!C11</f>
        <v>1</v>
      </c>
      <c r="D119" s="309">
        <f>'6.1. Інша інфо_1'!I11</f>
        <v>1</v>
      </c>
      <c r="E119" s="309">
        <f>'6.1. Інша інфо_1'!F11</f>
        <v>1</v>
      </c>
      <c r="F119" s="309">
        <f>'6.1. Інша інфо_1'!I11</f>
        <v>1</v>
      </c>
      <c r="G119" s="167">
        <f>F119-E119</f>
        <v>0</v>
      </c>
      <c r="H119" s="511">
        <f>(F119/E119)*100</f>
        <v>100</v>
      </c>
    </row>
    <row r="120" spans="1:8" s="44" customFormat="1" ht="28.5" customHeight="1">
      <c r="A120" s="162" t="s">
        <v>158</v>
      </c>
      <c r="B120" s="163" t="s">
        <v>256</v>
      </c>
      <c r="C120" s="309">
        <f>'6.1. Інша інфо_1'!C12</f>
        <v>5</v>
      </c>
      <c r="D120" s="309">
        <f>'6.1. Інша інфо_1'!I12</f>
        <v>5</v>
      </c>
      <c r="E120" s="309">
        <f>'6.1. Інша інфо_1'!F12</f>
        <v>5</v>
      </c>
      <c r="F120" s="309">
        <f>'6.1. Інша інфо_1'!I12</f>
        <v>5</v>
      </c>
      <c r="G120" s="326">
        <f t="shared" ref="G120:G126" si="24">F120-E120</f>
        <v>0</v>
      </c>
      <c r="H120" s="511">
        <f t="shared" ref="H120:H126" si="25">(F120/E120)*100</f>
        <v>100</v>
      </c>
    </row>
    <row r="121" spans="1:8" s="44" customFormat="1" ht="27" customHeight="1">
      <c r="A121" s="162" t="s">
        <v>160</v>
      </c>
      <c r="B121" s="163" t="s">
        <v>257</v>
      </c>
      <c r="C121" s="309">
        <f>'6.1. Інша інфо_1'!C13</f>
        <v>82</v>
      </c>
      <c r="D121" s="309">
        <f>'6.1. Інша інфо_1'!I13</f>
        <v>75</v>
      </c>
      <c r="E121" s="309">
        <f>'6.1. Інша інфо_1'!F13</f>
        <v>74</v>
      </c>
      <c r="F121" s="309">
        <f>'6.1. Інша інфо_1'!I13</f>
        <v>75</v>
      </c>
      <c r="G121" s="326">
        <f t="shared" si="24"/>
        <v>1</v>
      </c>
      <c r="H121" s="511">
        <f t="shared" si="25"/>
        <v>101.35135135135135</v>
      </c>
    </row>
    <row r="122" spans="1:8" s="44" customFormat="1" ht="27.75" customHeight="1">
      <c r="A122" s="160" t="s">
        <v>5</v>
      </c>
      <c r="B122" s="164" t="s">
        <v>258</v>
      </c>
      <c r="C122" s="199">
        <f>C54</f>
        <v>5394</v>
      </c>
      <c r="D122" s="199">
        <f>'6.1. Інша інфо_1'!I18</f>
        <v>3846</v>
      </c>
      <c r="E122" s="199">
        <f>E54</f>
        <v>3817</v>
      </c>
      <c r="F122" s="199">
        <f>F54</f>
        <v>3846</v>
      </c>
      <c r="G122" s="200">
        <f t="shared" si="24"/>
        <v>29</v>
      </c>
      <c r="H122" s="226">
        <f t="shared" si="25"/>
        <v>100.75975897301545</v>
      </c>
    </row>
    <row r="123" spans="1:8" s="44" customFormat="1" ht="44.25" customHeight="1">
      <c r="A123" s="153" t="s">
        <v>438</v>
      </c>
      <c r="B123" s="166" t="s">
        <v>259</v>
      </c>
      <c r="C123" s="200">
        <f>'6.1. Інша інфо_1'!C22:E22</f>
        <v>5843</v>
      </c>
      <c r="D123" s="200">
        <v>7091</v>
      </c>
      <c r="E123" s="200">
        <f>'6.1. Інша інфо_1'!F22</f>
        <v>8795</v>
      </c>
      <c r="F123" s="78">
        <f>'6.1. Інша інфо_1'!I22</f>
        <v>8821</v>
      </c>
      <c r="G123" s="78">
        <f t="shared" si="24"/>
        <v>26</v>
      </c>
      <c r="H123" s="220">
        <f t="shared" si="25"/>
        <v>100.29562251279135</v>
      </c>
    </row>
    <row r="124" spans="1:8" s="44" customFormat="1" ht="28.5" customHeight="1">
      <c r="A124" s="162" t="s">
        <v>159</v>
      </c>
      <c r="B124" s="163" t="s">
        <v>260</v>
      </c>
      <c r="C124" s="198">
        <f>'6.1. Інша інфо_1'!C23:E23</f>
        <v>14500</v>
      </c>
      <c r="D124" s="198">
        <f>'6.1. Інша інфо_1'!I23</f>
        <v>22500</v>
      </c>
      <c r="E124" s="198">
        <f>'6.1. Інша інфо_1'!F23</f>
        <v>22500</v>
      </c>
      <c r="F124" s="221">
        <f>'6.1. Інша інфо_1'!I23</f>
        <v>22500</v>
      </c>
      <c r="G124" s="82">
        <f t="shared" si="24"/>
        <v>0</v>
      </c>
      <c r="H124" s="219">
        <f t="shared" si="25"/>
        <v>100</v>
      </c>
    </row>
    <row r="125" spans="1:8" s="44" customFormat="1" ht="30" customHeight="1">
      <c r="A125" s="162" t="s">
        <v>158</v>
      </c>
      <c r="B125" s="163" t="s">
        <v>261</v>
      </c>
      <c r="C125" s="198">
        <f>'6.1. Інша інфо_1'!C24:E24</f>
        <v>8689</v>
      </c>
      <c r="D125" s="198">
        <f>'6.1. Інша інфо_1'!I24</f>
        <v>15828</v>
      </c>
      <c r="E125" s="198">
        <f>'6.1. Інша інфо_1'!F24</f>
        <v>13931</v>
      </c>
      <c r="F125" s="221">
        <f>'6.1. Інша інфо_1'!I24</f>
        <v>15828</v>
      </c>
      <c r="G125" s="82">
        <f t="shared" si="24"/>
        <v>1897</v>
      </c>
      <c r="H125" s="219">
        <f t="shared" si="25"/>
        <v>113.61711291364583</v>
      </c>
    </row>
    <row r="126" spans="1:8" s="44" customFormat="1" ht="33" customHeight="1">
      <c r="A126" s="162" t="s">
        <v>160</v>
      </c>
      <c r="B126" s="161" t="s">
        <v>262</v>
      </c>
      <c r="C126" s="198">
        <f>'6.1. Інша інфо_1'!C25:E25</f>
        <v>5692</v>
      </c>
      <c r="D126" s="198">
        <f>'6.1. Інша інфо_1'!I25</f>
        <v>7891</v>
      </c>
      <c r="E126" s="198">
        <f>'6.1. Інша інфо_1'!F25</f>
        <v>7997</v>
      </c>
      <c r="F126" s="221">
        <f>'6.1. Інша інфо_1'!I25</f>
        <v>7891</v>
      </c>
      <c r="G126" s="82">
        <f t="shared" si="24"/>
        <v>-106</v>
      </c>
      <c r="H126" s="219">
        <f t="shared" si="25"/>
        <v>98.674502938601975</v>
      </c>
    </row>
    <row r="127" spans="1:8" s="44" customFormat="1" ht="33" customHeight="1">
      <c r="A127" s="321"/>
      <c r="B127" s="322"/>
      <c r="C127" s="323"/>
      <c r="D127" s="323"/>
      <c r="E127" s="323"/>
      <c r="F127" s="324"/>
      <c r="G127" s="324"/>
      <c r="H127" s="325"/>
    </row>
    <row r="128" spans="1:8" s="44" customFormat="1" ht="33" customHeight="1">
      <c r="A128" s="321"/>
      <c r="B128" s="322"/>
      <c r="C128" s="323"/>
      <c r="D128" s="323"/>
      <c r="E128" s="323"/>
      <c r="F128" s="324"/>
      <c r="G128" s="324"/>
      <c r="H128" s="325"/>
    </row>
    <row r="129" spans="1:9" s="44" customFormat="1" ht="33" customHeight="1">
      <c r="A129" s="321"/>
      <c r="B129" s="322"/>
      <c r="C129" s="323"/>
      <c r="D129" s="323"/>
      <c r="E129" s="323"/>
      <c r="F129" s="324"/>
      <c r="G129" s="324"/>
      <c r="H129" s="325"/>
    </row>
    <row r="130" spans="1:9" s="314" customFormat="1" ht="34.5" customHeight="1">
      <c r="A130" s="312" t="s">
        <v>445</v>
      </c>
      <c r="B130" s="313"/>
      <c r="C130" s="549" t="s">
        <v>80</v>
      </c>
      <c r="D130" s="550"/>
      <c r="E130" s="550"/>
      <c r="F130" s="550"/>
      <c r="G130" s="548" t="s">
        <v>497</v>
      </c>
      <c r="H130" s="548"/>
    </row>
    <row r="131" spans="1:9" s="319" customFormat="1" ht="20.100000000000001" customHeight="1">
      <c r="A131" s="315" t="s">
        <v>65</v>
      </c>
      <c r="B131" s="316"/>
      <c r="C131" s="551" t="s">
        <v>66</v>
      </c>
      <c r="D131" s="551"/>
      <c r="E131" s="551"/>
      <c r="F131" s="551"/>
      <c r="G131" s="547" t="s">
        <v>77</v>
      </c>
      <c r="H131" s="547"/>
      <c r="I131" s="318"/>
    </row>
    <row r="132" spans="1:9">
      <c r="A132" s="310"/>
    </row>
    <row r="133" spans="1:9">
      <c r="A133" s="310"/>
    </row>
    <row r="134" spans="1:9">
      <c r="A134" s="310"/>
    </row>
    <row r="135" spans="1:9">
      <c r="A135" s="310"/>
    </row>
    <row r="136" spans="1:9">
      <c r="A136" s="310"/>
    </row>
    <row r="137" spans="1:9">
      <c r="A137" s="310"/>
    </row>
    <row r="138" spans="1:9">
      <c r="A138" s="310"/>
    </row>
    <row r="139" spans="1:9">
      <c r="A139" s="310"/>
    </row>
    <row r="140" spans="1:9">
      <c r="A140" s="310"/>
    </row>
    <row r="141" spans="1:9">
      <c r="A141" s="310"/>
    </row>
    <row r="142" spans="1:9">
      <c r="A142" s="310"/>
    </row>
    <row r="143" spans="1:9">
      <c r="A143" s="310"/>
    </row>
    <row r="144" spans="1:9">
      <c r="A144" s="310"/>
    </row>
    <row r="145" spans="1:1">
      <c r="A145" s="310"/>
    </row>
    <row r="146" spans="1:1">
      <c r="A146" s="310"/>
    </row>
    <row r="147" spans="1:1">
      <c r="A147" s="310"/>
    </row>
    <row r="148" spans="1:1">
      <c r="A148" s="310"/>
    </row>
    <row r="149" spans="1:1">
      <c r="A149" s="310"/>
    </row>
    <row r="150" spans="1:1">
      <c r="A150" s="310"/>
    </row>
    <row r="151" spans="1:1">
      <c r="A151" s="310"/>
    </row>
    <row r="152" spans="1:1">
      <c r="A152" s="310"/>
    </row>
    <row r="153" spans="1:1">
      <c r="A153" s="310"/>
    </row>
    <row r="154" spans="1:1">
      <c r="A154" s="310"/>
    </row>
    <row r="155" spans="1:1">
      <c r="A155" s="310"/>
    </row>
    <row r="156" spans="1:1">
      <c r="A156" s="310"/>
    </row>
    <row r="157" spans="1:1">
      <c r="A157" s="310"/>
    </row>
    <row r="158" spans="1:1">
      <c r="A158" s="310"/>
    </row>
    <row r="159" spans="1:1">
      <c r="A159" s="310"/>
    </row>
    <row r="160" spans="1:1">
      <c r="A160" s="310"/>
    </row>
    <row r="161" spans="1:1">
      <c r="A161" s="310"/>
    </row>
    <row r="162" spans="1:1">
      <c r="A162" s="310"/>
    </row>
    <row r="163" spans="1:1">
      <c r="A163" s="310"/>
    </row>
    <row r="164" spans="1:1">
      <c r="A164" s="310"/>
    </row>
    <row r="165" spans="1:1">
      <c r="A165" s="310"/>
    </row>
    <row r="166" spans="1:1">
      <c r="A166" s="310"/>
    </row>
    <row r="167" spans="1:1">
      <c r="A167" s="310"/>
    </row>
    <row r="168" spans="1:1">
      <c r="A168" s="310"/>
    </row>
    <row r="169" spans="1:1">
      <c r="A169" s="310"/>
    </row>
    <row r="170" spans="1:1">
      <c r="A170" s="310"/>
    </row>
    <row r="171" spans="1:1">
      <c r="A171" s="310"/>
    </row>
    <row r="172" spans="1:1">
      <c r="A172" s="310"/>
    </row>
    <row r="173" spans="1:1">
      <c r="A173" s="310"/>
    </row>
    <row r="174" spans="1:1">
      <c r="A174" s="310"/>
    </row>
    <row r="175" spans="1:1">
      <c r="A175" s="310"/>
    </row>
    <row r="176" spans="1:1">
      <c r="A176" s="310"/>
    </row>
    <row r="177" spans="1:1">
      <c r="A177" s="310"/>
    </row>
    <row r="178" spans="1:1">
      <c r="A178" s="310"/>
    </row>
    <row r="179" spans="1:1">
      <c r="A179" s="310"/>
    </row>
    <row r="180" spans="1:1">
      <c r="A180" s="310"/>
    </row>
    <row r="181" spans="1:1">
      <c r="A181" s="310"/>
    </row>
    <row r="182" spans="1:1">
      <c r="A182" s="310"/>
    </row>
    <row r="183" spans="1:1">
      <c r="A183" s="310"/>
    </row>
    <row r="184" spans="1:1">
      <c r="A184" s="310"/>
    </row>
    <row r="185" spans="1:1">
      <c r="A185" s="310"/>
    </row>
    <row r="186" spans="1:1">
      <c r="A186" s="310"/>
    </row>
    <row r="187" spans="1:1">
      <c r="A187" s="310"/>
    </row>
    <row r="188" spans="1:1">
      <c r="A188" s="310"/>
    </row>
    <row r="189" spans="1:1">
      <c r="A189" s="310"/>
    </row>
    <row r="190" spans="1:1">
      <c r="A190" s="310"/>
    </row>
    <row r="191" spans="1:1">
      <c r="A191" s="310"/>
    </row>
    <row r="192" spans="1:1">
      <c r="A192" s="310"/>
    </row>
    <row r="193" spans="1:1">
      <c r="A193" s="310"/>
    </row>
    <row r="194" spans="1:1">
      <c r="A194" s="310"/>
    </row>
    <row r="195" spans="1:1">
      <c r="A195" s="310"/>
    </row>
    <row r="196" spans="1:1">
      <c r="A196" s="310"/>
    </row>
    <row r="197" spans="1:1">
      <c r="A197" s="310"/>
    </row>
    <row r="198" spans="1:1">
      <c r="A198" s="310"/>
    </row>
    <row r="199" spans="1:1">
      <c r="A199" s="310"/>
    </row>
    <row r="200" spans="1:1">
      <c r="A200" s="310"/>
    </row>
    <row r="201" spans="1:1">
      <c r="A201" s="310"/>
    </row>
    <row r="202" spans="1:1">
      <c r="A202" s="310"/>
    </row>
    <row r="203" spans="1:1">
      <c r="A203" s="310"/>
    </row>
    <row r="204" spans="1:1">
      <c r="A204" s="310"/>
    </row>
    <row r="205" spans="1:1">
      <c r="A205" s="310"/>
    </row>
    <row r="206" spans="1:1">
      <c r="A206" s="310"/>
    </row>
    <row r="207" spans="1:1">
      <c r="A207" s="310"/>
    </row>
    <row r="208" spans="1:1">
      <c r="A208" s="310"/>
    </row>
    <row r="209" spans="1:1">
      <c r="A209" s="310"/>
    </row>
    <row r="210" spans="1:1">
      <c r="A210" s="310"/>
    </row>
    <row r="211" spans="1:1">
      <c r="A211" s="310"/>
    </row>
    <row r="212" spans="1:1">
      <c r="A212" s="310"/>
    </row>
    <row r="213" spans="1:1">
      <c r="A213" s="310"/>
    </row>
    <row r="214" spans="1:1">
      <c r="A214" s="310"/>
    </row>
    <row r="215" spans="1:1">
      <c r="A215" s="310"/>
    </row>
    <row r="216" spans="1:1">
      <c r="A216" s="310"/>
    </row>
    <row r="217" spans="1:1">
      <c r="A217" s="310"/>
    </row>
    <row r="218" spans="1:1">
      <c r="A218" s="310"/>
    </row>
    <row r="219" spans="1:1">
      <c r="A219" s="310"/>
    </row>
    <row r="220" spans="1:1">
      <c r="A220" s="310"/>
    </row>
    <row r="221" spans="1:1">
      <c r="A221" s="310"/>
    </row>
    <row r="222" spans="1:1">
      <c r="A222" s="310"/>
    </row>
    <row r="223" spans="1:1">
      <c r="A223" s="310"/>
    </row>
    <row r="224" spans="1:1">
      <c r="A224" s="310"/>
    </row>
    <row r="225" spans="1:1">
      <c r="A225" s="310"/>
    </row>
    <row r="226" spans="1:1">
      <c r="A226" s="310"/>
    </row>
    <row r="227" spans="1:1">
      <c r="A227" s="310"/>
    </row>
    <row r="228" spans="1:1">
      <c r="A228" s="310"/>
    </row>
    <row r="229" spans="1:1">
      <c r="A229" s="310"/>
    </row>
    <row r="230" spans="1:1">
      <c r="A230" s="310"/>
    </row>
    <row r="231" spans="1:1">
      <c r="A231" s="310"/>
    </row>
    <row r="232" spans="1:1">
      <c r="A232" s="310"/>
    </row>
    <row r="233" spans="1:1">
      <c r="A233" s="310"/>
    </row>
    <row r="234" spans="1:1">
      <c r="A234" s="310"/>
    </row>
    <row r="235" spans="1:1">
      <c r="A235" s="310"/>
    </row>
    <row r="236" spans="1:1">
      <c r="A236" s="310"/>
    </row>
    <row r="237" spans="1:1">
      <c r="A237" s="310"/>
    </row>
    <row r="238" spans="1:1">
      <c r="A238" s="310"/>
    </row>
    <row r="239" spans="1:1">
      <c r="A239" s="310"/>
    </row>
    <row r="240" spans="1:1">
      <c r="A240" s="310"/>
    </row>
    <row r="241" spans="1:1">
      <c r="A241" s="310"/>
    </row>
    <row r="242" spans="1:1">
      <c r="A242" s="310"/>
    </row>
    <row r="243" spans="1:1">
      <c r="A243" s="310"/>
    </row>
    <row r="244" spans="1:1">
      <c r="A244" s="310"/>
    </row>
    <row r="245" spans="1:1">
      <c r="A245" s="310"/>
    </row>
    <row r="246" spans="1:1">
      <c r="A246" s="310"/>
    </row>
    <row r="247" spans="1:1">
      <c r="A247" s="310"/>
    </row>
    <row r="248" spans="1:1">
      <c r="A248" s="310"/>
    </row>
    <row r="249" spans="1:1">
      <c r="A249" s="310"/>
    </row>
    <row r="250" spans="1:1">
      <c r="A250" s="310"/>
    </row>
    <row r="251" spans="1:1">
      <c r="A251" s="310"/>
    </row>
    <row r="252" spans="1:1">
      <c r="A252" s="310"/>
    </row>
    <row r="253" spans="1:1">
      <c r="A253" s="310"/>
    </row>
    <row r="254" spans="1:1">
      <c r="A254" s="310"/>
    </row>
    <row r="255" spans="1:1">
      <c r="A255" s="310"/>
    </row>
    <row r="256" spans="1:1">
      <c r="A256" s="310"/>
    </row>
    <row r="257" spans="1:1">
      <c r="A257" s="310"/>
    </row>
    <row r="258" spans="1:1">
      <c r="A258" s="310"/>
    </row>
    <row r="259" spans="1:1">
      <c r="A259" s="310"/>
    </row>
    <row r="260" spans="1:1">
      <c r="A260" s="310"/>
    </row>
    <row r="261" spans="1:1">
      <c r="A261" s="310"/>
    </row>
    <row r="262" spans="1:1">
      <c r="A262" s="310"/>
    </row>
    <row r="263" spans="1:1">
      <c r="A263" s="310"/>
    </row>
    <row r="264" spans="1:1">
      <c r="A264" s="310"/>
    </row>
    <row r="265" spans="1:1">
      <c r="A265" s="310"/>
    </row>
    <row r="266" spans="1:1">
      <c r="A266" s="310"/>
    </row>
    <row r="267" spans="1:1">
      <c r="A267" s="310"/>
    </row>
    <row r="268" spans="1:1">
      <c r="A268" s="310"/>
    </row>
    <row r="269" spans="1:1">
      <c r="A269" s="310"/>
    </row>
    <row r="270" spans="1:1">
      <c r="A270" s="310"/>
    </row>
    <row r="271" spans="1:1">
      <c r="A271" s="310"/>
    </row>
    <row r="272" spans="1:1">
      <c r="A272" s="310"/>
    </row>
    <row r="273" spans="1:1">
      <c r="A273" s="310"/>
    </row>
    <row r="274" spans="1:1">
      <c r="A274" s="310"/>
    </row>
    <row r="275" spans="1:1">
      <c r="A275" s="310"/>
    </row>
    <row r="276" spans="1:1">
      <c r="A276" s="310"/>
    </row>
    <row r="277" spans="1:1">
      <c r="A277" s="310"/>
    </row>
    <row r="278" spans="1:1">
      <c r="A278" s="310"/>
    </row>
    <row r="279" spans="1:1">
      <c r="A279" s="310"/>
    </row>
    <row r="280" spans="1:1">
      <c r="A280" s="310"/>
    </row>
    <row r="281" spans="1:1">
      <c r="A281" s="310"/>
    </row>
    <row r="282" spans="1:1">
      <c r="A282" s="310"/>
    </row>
    <row r="283" spans="1:1">
      <c r="A283" s="310"/>
    </row>
    <row r="284" spans="1:1">
      <c r="A284" s="310"/>
    </row>
    <row r="285" spans="1:1">
      <c r="A285" s="310"/>
    </row>
    <row r="286" spans="1:1">
      <c r="A286" s="310"/>
    </row>
    <row r="287" spans="1:1">
      <c r="A287" s="310"/>
    </row>
    <row r="288" spans="1:1">
      <c r="A288" s="310"/>
    </row>
    <row r="289" spans="1:1">
      <c r="A289" s="310"/>
    </row>
    <row r="290" spans="1:1">
      <c r="A290" s="311"/>
    </row>
    <row r="291" spans="1:1">
      <c r="A291" s="311"/>
    </row>
    <row r="292" spans="1:1">
      <c r="A292" s="311"/>
    </row>
    <row r="293" spans="1:1">
      <c r="A293" s="311"/>
    </row>
    <row r="294" spans="1:1">
      <c r="A294" s="311"/>
    </row>
    <row r="295" spans="1:1">
      <c r="A295" s="311"/>
    </row>
    <row r="296" spans="1:1">
      <c r="A296" s="311"/>
    </row>
    <row r="297" spans="1:1">
      <c r="A297" s="311"/>
    </row>
    <row r="298" spans="1:1">
      <c r="A298" s="311"/>
    </row>
    <row r="299" spans="1:1">
      <c r="A299" s="311"/>
    </row>
    <row r="300" spans="1:1">
      <c r="A300" s="311"/>
    </row>
    <row r="301" spans="1:1">
      <c r="A301" s="311"/>
    </row>
    <row r="302" spans="1:1">
      <c r="A302" s="311"/>
    </row>
    <row r="303" spans="1:1">
      <c r="A303" s="311"/>
    </row>
    <row r="304" spans="1:1">
      <c r="A304" s="311"/>
    </row>
    <row r="305" spans="1:1">
      <c r="A305" s="311"/>
    </row>
    <row r="306" spans="1:1">
      <c r="A306" s="311"/>
    </row>
    <row r="307" spans="1:1">
      <c r="A307" s="311"/>
    </row>
    <row r="308" spans="1:1">
      <c r="A308" s="311"/>
    </row>
    <row r="309" spans="1:1">
      <c r="A309" s="311"/>
    </row>
    <row r="310" spans="1:1">
      <c r="A310" s="311"/>
    </row>
    <row r="311" spans="1:1">
      <c r="A311" s="311"/>
    </row>
    <row r="312" spans="1:1">
      <c r="A312" s="311"/>
    </row>
    <row r="313" spans="1:1">
      <c r="A313" s="311"/>
    </row>
    <row r="314" spans="1:1">
      <c r="A314" s="311"/>
    </row>
    <row r="315" spans="1:1">
      <c r="A315" s="311"/>
    </row>
    <row r="316" spans="1:1">
      <c r="A316" s="311"/>
    </row>
    <row r="317" spans="1:1">
      <c r="A317" s="311"/>
    </row>
    <row r="318" spans="1:1">
      <c r="A318" s="311"/>
    </row>
    <row r="319" spans="1:1">
      <c r="A319" s="311"/>
    </row>
    <row r="320" spans="1:1">
      <c r="A320" s="311"/>
    </row>
    <row r="321" spans="1:1">
      <c r="A321" s="311"/>
    </row>
    <row r="322" spans="1:1">
      <c r="A322" s="311"/>
    </row>
    <row r="323" spans="1:1">
      <c r="A323" s="311"/>
    </row>
    <row r="324" spans="1:1">
      <c r="A324" s="311"/>
    </row>
    <row r="325" spans="1:1">
      <c r="A325" s="311"/>
    </row>
    <row r="326" spans="1:1">
      <c r="A326" s="311"/>
    </row>
    <row r="327" spans="1:1">
      <c r="A327" s="311"/>
    </row>
    <row r="328" spans="1:1">
      <c r="A328" s="311"/>
    </row>
    <row r="329" spans="1:1">
      <c r="A329" s="311"/>
    </row>
    <row r="330" spans="1:1">
      <c r="A330" s="311"/>
    </row>
    <row r="331" spans="1:1">
      <c r="A331" s="311"/>
    </row>
    <row r="332" spans="1:1">
      <c r="A332" s="311"/>
    </row>
    <row r="333" spans="1:1">
      <c r="A333" s="311"/>
    </row>
    <row r="334" spans="1:1">
      <c r="A334" s="311"/>
    </row>
    <row r="335" spans="1:1">
      <c r="A335" s="311"/>
    </row>
    <row r="336" spans="1:1">
      <c r="A336" s="311"/>
    </row>
    <row r="337" spans="1:1">
      <c r="A337" s="311"/>
    </row>
    <row r="338" spans="1:1">
      <c r="A338" s="311"/>
    </row>
    <row r="339" spans="1:1">
      <c r="A339" s="311"/>
    </row>
    <row r="340" spans="1:1">
      <c r="A340" s="311"/>
    </row>
    <row r="341" spans="1:1">
      <c r="A341" s="311"/>
    </row>
    <row r="342" spans="1:1">
      <c r="A342" s="311"/>
    </row>
    <row r="343" spans="1:1">
      <c r="A343" s="311"/>
    </row>
    <row r="344" spans="1:1">
      <c r="A344" s="311"/>
    </row>
    <row r="345" spans="1:1">
      <c r="A345" s="311"/>
    </row>
    <row r="346" spans="1:1">
      <c r="A346" s="311"/>
    </row>
    <row r="347" spans="1:1">
      <c r="A347" s="311"/>
    </row>
    <row r="348" spans="1:1">
      <c r="A348" s="311"/>
    </row>
    <row r="349" spans="1:1">
      <c r="A349" s="311"/>
    </row>
    <row r="350" spans="1:1">
      <c r="A350" s="311"/>
    </row>
    <row r="351" spans="1:1">
      <c r="A351" s="311"/>
    </row>
    <row r="352" spans="1:1">
      <c r="A352" s="311"/>
    </row>
    <row r="353" spans="1:1">
      <c r="A353" s="311"/>
    </row>
    <row r="354" spans="1:1">
      <c r="A354" s="311"/>
    </row>
    <row r="355" spans="1:1">
      <c r="A355" s="311"/>
    </row>
    <row r="356" spans="1:1">
      <c r="A356" s="311"/>
    </row>
    <row r="357" spans="1:1">
      <c r="A357" s="311"/>
    </row>
    <row r="358" spans="1:1">
      <c r="A358" s="311"/>
    </row>
    <row r="359" spans="1:1">
      <c r="A359" s="311"/>
    </row>
    <row r="360" spans="1:1">
      <c r="A360" s="311"/>
    </row>
    <row r="361" spans="1:1">
      <c r="A361" s="311"/>
    </row>
    <row r="362" spans="1:1">
      <c r="A362" s="311"/>
    </row>
    <row r="363" spans="1:1">
      <c r="A363" s="311"/>
    </row>
    <row r="364" spans="1:1">
      <c r="A364" s="311"/>
    </row>
    <row r="365" spans="1:1">
      <c r="A365" s="311"/>
    </row>
    <row r="366" spans="1:1">
      <c r="A366" s="311"/>
    </row>
    <row r="367" spans="1:1">
      <c r="A367" s="311"/>
    </row>
    <row r="368" spans="1:1">
      <c r="A368" s="311"/>
    </row>
    <row r="369" spans="1:1">
      <c r="A369" s="311"/>
    </row>
    <row r="370" spans="1:1">
      <c r="A370" s="311"/>
    </row>
    <row r="371" spans="1:1">
      <c r="A371" s="311"/>
    </row>
    <row r="372" spans="1:1">
      <c r="A372" s="311"/>
    </row>
    <row r="373" spans="1:1">
      <c r="A373" s="311"/>
    </row>
    <row r="374" spans="1:1">
      <c r="A374" s="311"/>
    </row>
    <row r="375" spans="1:1">
      <c r="A375" s="311"/>
    </row>
    <row r="376" spans="1:1">
      <c r="A376" s="311"/>
    </row>
    <row r="377" spans="1:1">
      <c r="A377" s="311"/>
    </row>
    <row r="378" spans="1:1">
      <c r="A378" s="311"/>
    </row>
    <row r="379" spans="1:1">
      <c r="A379" s="311"/>
    </row>
    <row r="380" spans="1:1">
      <c r="A380" s="311"/>
    </row>
    <row r="381" spans="1:1">
      <c r="A381" s="311"/>
    </row>
    <row r="382" spans="1:1">
      <c r="A382" s="311"/>
    </row>
    <row r="383" spans="1:1">
      <c r="A383" s="311"/>
    </row>
    <row r="384" spans="1:1">
      <c r="A384" s="311"/>
    </row>
    <row r="385" spans="1:1">
      <c r="A385" s="311"/>
    </row>
    <row r="386" spans="1:1">
      <c r="A386" s="311"/>
    </row>
    <row r="387" spans="1:1">
      <c r="A387" s="311"/>
    </row>
    <row r="388" spans="1:1">
      <c r="A388" s="311"/>
    </row>
    <row r="389" spans="1:1">
      <c r="A389" s="311"/>
    </row>
    <row r="390" spans="1:1">
      <c r="A390" s="311"/>
    </row>
    <row r="391" spans="1:1">
      <c r="A391" s="311"/>
    </row>
    <row r="392" spans="1:1">
      <c r="A392" s="311"/>
    </row>
    <row r="393" spans="1:1">
      <c r="A393" s="311"/>
    </row>
    <row r="394" spans="1:1">
      <c r="A394" s="311"/>
    </row>
    <row r="395" spans="1:1">
      <c r="A395" s="311"/>
    </row>
    <row r="396" spans="1:1">
      <c r="A396" s="311"/>
    </row>
    <row r="397" spans="1:1">
      <c r="A397" s="311"/>
    </row>
    <row r="398" spans="1:1">
      <c r="A398" s="311"/>
    </row>
    <row r="399" spans="1:1">
      <c r="A399" s="311"/>
    </row>
    <row r="400" spans="1:1">
      <c r="A400" s="311"/>
    </row>
    <row r="401" spans="1:1">
      <c r="A401" s="311"/>
    </row>
    <row r="402" spans="1:1">
      <c r="A402" s="311"/>
    </row>
    <row r="403" spans="1:1">
      <c r="A403" s="311"/>
    </row>
    <row r="404" spans="1:1">
      <c r="A404" s="311"/>
    </row>
    <row r="405" spans="1:1">
      <c r="A405" s="311"/>
    </row>
    <row r="406" spans="1:1">
      <c r="A406" s="311"/>
    </row>
    <row r="407" spans="1:1">
      <c r="A407" s="311"/>
    </row>
    <row r="408" spans="1:1">
      <c r="A408" s="311"/>
    </row>
    <row r="409" spans="1:1">
      <c r="A409" s="311"/>
    </row>
    <row r="410" spans="1:1">
      <c r="A410" s="311"/>
    </row>
    <row r="411" spans="1:1">
      <c r="A411" s="311"/>
    </row>
    <row r="412" spans="1:1">
      <c r="A412" s="311"/>
    </row>
    <row r="413" spans="1:1">
      <c r="A413" s="311"/>
    </row>
    <row r="414" spans="1:1">
      <c r="A414" s="311"/>
    </row>
    <row r="415" spans="1:1">
      <c r="A415" s="311"/>
    </row>
    <row r="416" spans="1:1">
      <c r="A416" s="311"/>
    </row>
    <row r="417" spans="1:1">
      <c r="A417" s="311"/>
    </row>
    <row r="418" spans="1:1">
      <c r="A418" s="311"/>
    </row>
    <row r="419" spans="1:1">
      <c r="A419" s="311"/>
    </row>
    <row r="420" spans="1:1">
      <c r="A420" s="311"/>
    </row>
    <row r="421" spans="1:1">
      <c r="A421" s="311"/>
    </row>
    <row r="422" spans="1:1">
      <c r="A422" s="311"/>
    </row>
    <row r="423" spans="1:1">
      <c r="A423" s="311"/>
    </row>
    <row r="424" spans="1:1">
      <c r="A424" s="311"/>
    </row>
    <row r="425" spans="1:1">
      <c r="A425" s="311"/>
    </row>
    <row r="426" spans="1:1">
      <c r="A426" s="311"/>
    </row>
    <row r="427" spans="1:1">
      <c r="A427" s="311"/>
    </row>
    <row r="428" spans="1:1">
      <c r="A428" s="311"/>
    </row>
    <row r="429" spans="1:1">
      <c r="A429" s="311"/>
    </row>
    <row r="430" spans="1:1">
      <c r="A430" s="311"/>
    </row>
    <row r="431" spans="1:1">
      <c r="A431" s="311"/>
    </row>
    <row r="432" spans="1:1">
      <c r="A432" s="311"/>
    </row>
    <row r="433" spans="1:1">
      <c r="A433" s="311"/>
    </row>
    <row r="434" spans="1:1">
      <c r="A434" s="311"/>
    </row>
    <row r="435" spans="1:1">
      <c r="A435" s="311"/>
    </row>
    <row r="436" spans="1:1">
      <c r="A436" s="311"/>
    </row>
    <row r="437" spans="1:1">
      <c r="A437" s="311"/>
    </row>
    <row r="438" spans="1:1">
      <c r="A438" s="311"/>
    </row>
    <row r="439" spans="1:1">
      <c r="A439" s="311"/>
    </row>
    <row r="440" spans="1:1">
      <c r="A440" s="311"/>
    </row>
    <row r="441" spans="1:1">
      <c r="A441" s="311"/>
    </row>
    <row r="442" spans="1:1">
      <c r="A442" s="311"/>
    </row>
    <row r="443" spans="1:1">
      <c r="A443" s="311"/>
    </row>
    <row r="444" spans="1:1">
      <c r="A444" s="311"/>
    </row>
    <row r="445" spans="1:1">
      <c r="A445" s="311"/>
    </row>
    <row r="446" spans="1:1">
      <c r="A446" s="311"/>
    </row>
    <row r="447" spans="1:1">
      <c r="A447" s="311"/>
    </row>
    <row r="448" spans="1:1">
      <c r="A448" s="311"/>
    </row>
    <row r="449" spans="1:1">
      <c r="A449" s="311"/>
    </row>
    <row r="450" spans="1:1">
      <c r="A450" s="311"/>
    </row>
    <row r="451" spans="1:1">
      <c r="A451" s="311"/>
    </row>
    <row r="452" spans="1:1">
      <c r="A452" s="311"/>
    </row>
    <row r="453" spans="1:1">
      <c r="A453" s="311"/>
    </row>
    <row r="454" spans="1:1">
      <c r="A454" s="311"/>
    </row>
    <row r="455" spans="1:1">
      <c r="A455" s="311"/>
    </row>
  </sheetData>
  <mergeCells count="33">
    <mergeCell ref="A92:H92"/>
    <mergeCell ref="A108:H108"/>
    <mergeCell ref="A15:H15"/>
    <mergeCell ref="G131:H131"/>
    <mergeCell ref="G130:H130"/>
    <mergeCell ref="C130:F130"/>
    <mergeCell ref="C131:F131"/>
    <mergeCell ref="A117:H117"/>
    <mergeCell ref="A65:H65"/>
    <mergeCell ref="A73:H73"/>
    <mergeCell ref="A86:H86"/>
    <mergeCell ref="A21:A22"/>
    <mergeCell ref="B21:B22"/>
    <mergeCell ref="A18:H18"/>
    <mergeCell ref="A19:H19"/>
    <mergeCell ref="B10:E10"/>
    <mergeCell ref="A60:H60"/>
    <mergeCell ref="A24:H24"/>
    <mergeCell ref="A59:H59"/>
    <mergeCell ref="A16:H16"/>
    <mergeCell ref="C21:D21"/>
    <mergeCell ref="E21:H21"/>
    <mergeCell ref="A17:H17"/>
    <mergeCell ref="B13:E13"/>
    <mergeCell ref="B11:E11"/>
    <mergeCell ref="B12:E12"/>
    <mergeCell ref="B6:E6"/>
    <mergeCell ref="B7:E7"/>
    <mergeCell ref="B1:E1"/>
    <mergeCell ref="B2:E2"/>
    <mergeCell ref="B4:E4"/>
    <mergeCell ref="B3:E3"/>
    <mergeCell ref="B5:E5"/>
  </mergeCells>
  <phoneticPr fontId="3" type="noConversion"/>
  <pageMargins left="0.39370078740157483" right="0.19685039370078741" top="0.19685039370078741" bottom="0.19685039370078741" header="0.31496062992125984" footer="0.19685039370078741"/>
  <pageSetup paperSize="9" scale="50" orientation="landscape" verticalDpi="300" r:id="rId1"/>
  <headerFooter alignWithMargins="0"/>
  <ignoredErrors>
    <ignoredError sqref="G66 H35 H41:H46 H66 H74 C123:C126 H109 H25:H28 C34:G34 G72 G36:H37 C88:H88 G48 H107 F123:G126 H118:H126 H62:H63 H61 H64 H29:H30 H31 H32 H54:H58 C87 C91:H91 G89:H89 G90:H90 H79 H72 D33:G33 H48:H53 H38:H39 H81 H84:H85 H77" evalError="1"/>
    <ignoredError sqref="B75 B109:B116 B118:B126" numberStoredAsText="1"/>
    <ignoredError sqref="E119:E121" formula="1"/>
    <ignoredError sqref="E123:E126" evalError="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K24"/>
  <sheetViews>
    <sheetView view="pageBreakPreview" zoomScale="65" zoomScaleNormal="75" zoomScaleSheetLayoutView="65" workbookViewId="0">
      <pane xSplit="1" ySplit="5" topLeftCell="C6" activePane="bottomRight" state="frozen"/>
      <selection pane="topRight" activeCell="B1" sqref="B1"/>
      <selection pane="bottomLeft" activeCell="A6" sqref="A6"/>
      <selection pane="bottomRight" activeCell="E8" sqref="E8"/>
    </sheetView>
  </sheetViews>
  <sheetFormatPr defaultColWidth="9.140625" defaultRowHeight="12.75"/>
  <cols>
    <col min="1" max="1" width="95" style="7" customWidth="1"/>
    <col min="2" max="2" width="19.42578125" style="7" customWidth="1"/>
    <col min="3" max="7" width="26" style="7" customWidth="1"/>
    <col min="8" max="8" width="71" style="7" customWidth="1"/>
    <col min="9" max="9" width="9.5703125" style="7" customWidth="1"/>
    <col min="10" max="10" width="9.140625" style="7" customWidth="1"/>
    <col min="11" max="11" width="27.140625" style="7" customWidth="1"/>
    <col min="12" max="16384" width="9.140625" style="7"/>
  </cols>
  <sheetData>
    <row r="1" spans="1:8" ht="24.75" customHeight="1">
      <c r="A1" s="103"/>
      <c r="B1" s="103"/>
      <c r="C1" s="103"/>
      <c r="D1" s="103"/>
      <c r="E1" s="103"/>
      <c r="F1" s="103"/>
      <c r="G1" s="103"/>
      <c r="H1" s="88" t="s">
        <v>349</v>
      </c>
    </row>
    <row r="2" spans="1:8" ht="41.25" customHeight="1">
      <c r="A2" s="604" t="s">
        <v>128</v>
      </c>
      <c r="B2" s="604"/>
      <c r="C2" s="604"/>
      <c r="D2" s="604"/>
      <c r="E2" s="604"/>
      <c r="F2" s="604"/>
      <c r="G2" s="604"/>
      <c r="H2" s="604"/>
    </row>
    <row r="3" spans="1:8" ht="49.5" customHeight="1">
      <c r="A3" s="605" t="s">
        <v>155</v>
      </c>
      <c r="B3" s="605" t="s">
        <v>0</v>
      </c>
      <c r="C3" s="605" t="s">
        <v>76</v>
      </c>
      <c r="D3" s="607" t="s">
        <v>387</v>
      </c>
      <c r="E3" s="607"/>
      <c r="F3" s="607" t="s">
        <v>502</v>
      </c>
      <c r="G3" s="607"/>
      <c r="H3" s="605" t="s">
        <v>172</v>
      </c>
    </row>
    <row r="4" spans="1:8" ht="63" customHeight="1">
      <c r="A4" s="606"/>
      <c r="B4" s="606"/>
      <c r="C4" s="606"/>
      <c r="D4" s="4" t="s">
        <v>515</v>
      </c>
      <c r="E4" s="4" t="s">
        <v>516</v>
      </c>
      <c r="F4" s="4" t="s">
        <v>141</v>
      </c>
      <c r="G4" s="4" t="s">
        <v>142</v>
      </c>
      <c r="H4" s="606"/>
    </row>
    <row r="5" spans="1:8" s="10" customFormat="1" ht="29.25" customHeight="1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>
        <v>7</v>
      </c>
      <c r="H5" s="30">
        <v>8</v>
      </c>
    </row>
    <row r="6" spans="1:8" s="10" customFormat="1" ht="36" customHeight="1">
      <c r="A6" s="104" t="s">
        <v>115</v>
      </c>
      <c r="B6" s="31"/>
      <c r="C6" s="30"/>
      <c r="D6" s="30"/>
      <c r="E6" s="30"/>
      <c r="F6" s="30"/>
      <c r="G6" s="30"/>
      <c r="H6" s="30"/>
    </row>
    <row r="7" spans="1:8" ht="69.75" customHeight="1">
      <c r="A7" s="15" t="s">
        <v>323</v>
      </c>
      <c r="B7" s="17">
        <v>5000</v>
      </c>
      <c r="C7" s="32" t="s">
        <v>179</v>
      </c>
      <c r="D7" s="206">
        <f>('Осн. фін. пок.'!C27/'Осн. фін. пок.'!C25)*100</f>
        <v>9.2603768524106478</v>
      </c>
      <c r="E7" s="206">
        <f>('Осн. фін. пок.'!D27/'Осн. фін. пок.'!D25)*100</f>
        <v>-32.094251472679261</v>
      </c>
      <c r="F7" s="206">
        <f>('Осн. фін. пок.'!E27/'Осн. фін. пок.'!E25)*100</f>
        <v>-23.352952344788307</v>
      </c>
      <c r="G7" s="206">
        <f>('Осн. фін. пок.'!F27/'Осн. фін. пок.'!F25)*100</f>
        <v>-32.094251472679261</v>
      </c>
      <c r="H7" s="33"/>
    </row>
    <row r="8" spans="1:8" ht="69" customHeight="1">
      <c r="A8" s="15" t="s">
        <v>324</v>
      </c>
      <c r="B8" s="17">
        <v>5010</v>
      </c>
      <c r="C8" s="32" t="s">
        <v>179</v>
      </c>
      <c r="D8" s="206">
        <f>('Осн. фін. пок.'!C33/'Осн. фін. пок.'!C25)*100</f>
        <v>-4.0233353450010056E-2</v>
      </c>
      <c r="E8" s="206">
        <f>('Осн. фін. пок.'!D33/'Осн. фін. пок.'!D25)*100</f>
        <v>-6.6829169205768837</v>
      </c>
      <c r="F8" s="206">
        <f>('Осн. фін. пок.'!E33/'Осн. фін. пок.'!E25)*100</f>
        <v>1.670780330358838</v>
      </c>
      <c r="G8" s="206">
        <f>('Осн. фін. пок.'!F33/'Осн. фін. пок.'!F25)*100</f>
        <v>-6.6829169205768837</v>
      </c>
      <c r="H8" s="33"/>
    </row>
    <row r="9" spans="1:8" ht="56.25" customHeight="1">
      <c r="A9" s="33" t="s">
        <v>325</v>
      </c>
      <c r="B9" s="17">
        <v>5020</v>
      </c>
      <c r="C9" s="32" t="s">
        <v>179</v>
      </c>
      <c r="D9" s="206">
        <f>('Осн. фін. пок.'!C46/'Осн. фін. пок.'!C99)*100</f>
        <v>-6.995305164319249</v>
      </c>
      <c r="E9" s="206">
        <f>('Осн. фін. пок.'!D46/'Осн. фін. пок.'!D99)*100</f>
        <v>-61.32352941176471</v>
      </c>
      <c r="F9" s="206">
        <f>('Осн. фін. пок.'!E46/'Осн. фін. пок.'!E99)*100</f>
        <v>0</v>
      </c>
      <c r="G9" s="206">
        <f>('Осн. фін. пок.'!F46/'Осн. фін. пок.'!F99)*100</f>
        <v>-61.32352941176471</v>
      </c>
      <c r="H9" s="33" t="s">
        <v>180</v>
      </c>
    </row>
    <row r="10" spans="1:8" ht="56.25" customHeight="1">
      <c r="A10" s="33" t="s">
        <v>388</v>
      </c>
      <c r="B10" s="17">
        <v>5030</v>
      </c>
      <c r="C10" s="32" t="s">
        <v>179</v>
      </c>
      <c r="D10" s="206">
        <f>('Осн. фін. пок.'!C46/'Осн. фін. пок.'!C100)*100</f>
        <v>-21.346704871060172</v>
      </c>
      <c r="E10" s="206">
        <f>('Осн. фін. пок.'!D46/'Осн. фін. пок.'!D100)*100</f>
        <v>-150.54151624548737</v>
      </c>
      <c r="F10" s="206">
        <f>('Осн. фін. пок.'!E46/'Осн. фін. пок.'!E100)*100</f>
        <v>0</v>
      </c>
      <c r="G10" s="206">
        <f>('Осн. фін. пок.'!F46/'Осн. фін. пок.'!F100)*100</f>
        <v>-150.54151624548737</v>
      </c>
      <c r="H10" s="33"/>
    </row>
    <row r="11" spans="1:8" ht="72.75" customHeight="1">
      <c r="A11" s="33" t="s">
        <v>326</v>
      </c>
      <c r="B11" s="17">
        <v>5040</v>
      </c>
      <c r="C11" s="32" t="s">
        <v>179</v>
      </c>
      <c r="D11" s="206">
        <f>('Осн. фін. пок.'!C46/'Осн. фін. пок.'!C25)*100</f>
        <v>-0.99912827734191645</v>
      </c>
      <c r="E11" s="206">
        <f>('Осн. фін. пок.'!D46/'Осн. фін. пок.'!D25)*100</f>
        <v>-8.4704448507007921</v>
      </c>
      <c r="F11" s="206">
        <f>('Осн. фін. пок.'!E46/'Осн. фін. пок.'!E25)*100</f>
        <v>0</v>
      </c>
      <c r="G11" s="206">
        <f>('Осн. фін. пок.'!F46/'Осн. фін. пок.'!F25)*100</f>
        <v>-8.4704448507007921</v>
      </c>
      <c r="H11" s="33" t="s">
        <v>181</v>
      </c>
    </row>
    <row r="12" spans="1:8" ht="42" customHeight="1">
      <c r="A12" s="104" t="s">
        <v>117</v>
      </c>
      <c r="B12" s="17"/>
      <c r="C12" s="34"/>
      <c r="D12" s="206"/>
      <c r="E12" s="206"/>
      <c r="F12" s="206"/>
      <c r="G12" s="206"/>
      <c r="H12" s="33"/>
    </row>
    <row r="13" spans="1:8" ht="70.5" customHeight="1">
      <c r="A13" s="33" t="s">
        <v>389</v>
      </c>
      <c r="B13" s="17">
        <v>5100</v>
      </c>
      <c r="C13" s="32"/>
      <c r="D13" s="206">
        <f>('Осн. фін. пок.'!C101+'Осн. фін. пок.'!C102)/'Осн. фін. пок.'!C33</f>
        <v>-238.66666666666666</v>
      </c>
      <c r="E13" s="206">
        <f>('Осн. фін. пок.'!D101+'Осн. фін. пок.'!D102)/'Осн. фін. пок.'!D33</f>
        <v>-1.2249240121580547</v>
      </c>
      <c r="F13" s="206">
        <f>('Осн. фін. пок.'!E101+'Осн. фін. пок.'!E102)/'Осн. фін. пок.'!E33</f>
        <v>13.761363636363637</v>
      </c>
      <c r="G13" s="206">
        <f>('Осн. фін. пок.'!F101+'Осн. фін. пок.'!F102)/'Осн. фін. пок.'!F33</f>
        <v>-1.2249240121580547</v>
      </c>
      <c r="H13" s="33"/>
    </row>
    <row r="14" spans="1:8" s="10" customFormat="1" ht="73.5" customHeight="1">
      <c r="A14" s="33" t="s">
        <v>390</v>
      </c>
      <c r="B14" s="17">
        <v>5110</v>
      </c>
      <c r="C14" s="32" t="s">
        <v>112</v>
      </c>
      <c r="D14" s="206">
        <f>'Осн. фін. пок.'!C100/('Осн. фін. пок.'!C101+'Осн. фін. пок.'!C102)</f>
        <v>0.48743016759776536</v>
      </c>
      <c r="E14" s="206">
        <f>'Осн. фін. пок.'!D100/('Осн. фін. пок.'!D101+'Осн. фін. пок.'!D102)</f>
        <v>0.68734491315136481</v>
      </c>
      <c r="F14" s="206">
        <f>'Осн. фін. пок.'!E100/('Осн. фін. пок.'!E101+'Осн. фін. пок.'!E102)</f>
        <v>0.62345169281585466</v>
      </c>
      <c r="G14" s="206">
        <f>'Осн. фін. пок.'!F100/('Осн. фін. пок.'!F101+'Осн. фін. пок.'!F102)</f>
        <v>0.68734491315136481</v>
      </c>
      <c r="H14" s="33" t="s">
        <v>182</v>
      </c>
    </row>
    <row r="15" spans="1:8" s="10" customFormat="1" ht="75">
      <c r="A15" s="33" t="s">
        <v>391</v>
      </c>
      <c r="B15" s="17">
        <v>5120</v>
      </c>
      <c r="C15" s="32" t="s">
        <v>112</v>
      </c>
      <c r="D15" s="206">
        <f>'Осн. фін. пок.'!C97/'Осн. фін. пок.'!C102</f>
        <v>1.2262569832402235</v>
      </c>
      <c r="E15" s="206">
        <f>'Осн. фін. пок.'!D97/'Осн. фін. пок.'!D102</f>
        <v>0.97766749379652607</v>
      </c>
      <c r="F15" s="206">
        <f>'Осн. фін. пок.'!E97/'Осн. фін. пок.'!E102</f>
        <v>1.3071841453344344</v>
      </c>
      <c r="G15" s="206">
        <f>'Осн. фін. пок.'!F97/'Осн. фін. пок.'!F102</f>
        <v>0.97766749379652607</v>
      </c>
      <c r="H15" s="33" t="s">
        <v>184</v>
      </c>
    </row>
    <row r="16" spans="1:8" ht="33.75" customHeight="1">
      <c r="A16" s="104" t="s">
        <v>116</v>
      </c>
      <c r="B16" s="17"/>
      <c r="C16" s="32"/>
      <c r="D16" s="206"/>
      <c r="E16" s="206"/>
      <c r="F16" s="206"/>
      <c r="G16" s="206"/>
      <c r="H16" s="33"/>
    </row>
    <row r="17" spans="1:11" ht="49.5" customHeight="1">
      <c r="A17" s="33" t="s">
        <v>311</v>
      </c>
      <c r="B17" s="17">
        <v>5200</v>
      </c>
      <c r="C17" s="32"/>
      <c r="D17" s="206">
        <f>'Осн. фін. пок.'!C74/'Осн. фін. пок.'!C56</f>
        <v>0</v>
      </c>
      <c r="E17" s="206">
        <f>'Осн. фін. пок.'!D74/'Осн. фін. пок.'!D56</f>
        <v>0</v>
      </c>
      <c r="F17" s="206">
        <f>'Осн. фін. пок.'!E74/'Осн. фін. пок.'!E56</f>
        <v>0.48863636363636365</v>
      </c>
      <c r="G17" s="206">
        <f>'Осн. фін. пок.'!F74/'Осн. фін. пок.'!F56</f>
        <v>0</v>
      </c>
      <c r="H17" s="33"/>
    </row>
    <row r="18" spans="1:11" ht="92.25" customHeight="1">
      <c r="A18" s="33" t="s">
        <v>312</v>
      </c>
      <c r="B18" s="17">
        <v>5210</v>
      </c>
      <c r="C18" s="32"/>
      <c r="D18" s="206">
        <f>'Осн. фін. пок.'!C74/'Осн. фін. пок.'!C25</f>
        <v>0</v>
      </c>
      <c r="E18" s="206">
        <f>'Осн. фін. пок.'!D74/'Осн. фін. пок.'!D25</f>
        <v>0</v>
      </c>
      <c r="F18" s="206">
        <f>'Осн. фін. пок.'!E74/'Осн. фін. пок.'!E25</f>
        <v>8.1640402506170488E-3</v>
      </c>
      <c r="G18" s="206">
        <f>'Осн. фін. пок.'!F74/'Осн. фін. пок.'!F25</f>
        <v>0</v>
      </c>
      <c r="H18" s="33"/>
    </row>
    <row r="19" spans="1:11" ht="57" customHeight="1">
      <c r="A19" s="33" t="s">
        <v>313</v>
      </c>
      <c r="B19" s="17">
        <v>5220</v>
      </c>
      <c r="C19" s="32" t="s">
        <v>268</v>
      </c>
      <c r="D19" s="206">
        <f>'Осн. фін. пок.'!C96/'Осн. фін. пок.'!C95</f>
        <v>0.71794871794871795</v>
      </c>
      <c r="E19" s="206">
        <f>'Осн. фін. пок.'!D96/'Осн. фін. пок.'!D95</f>
        <v>0.78431372549019607</v>
      </c>
      <c r="F19" s="206">
        <f>'Осн. фін. пок.'!E96/'Осн. фін. пок.'!E95</f>
        <v>0.73676975945017187</v>
      </c>
      <c r="G19" s="206">
        <f>'Осн. фін. пок.'!F96/'Осн. фін. пок.'!F95</f>
        <v>0.78431372549019607</v>
      </c>
      <c r="H19" s="33" t="s">
        <v>183</v>
      </c>
    </row>
    <row r="20" spans="1:11" ht="44.25" customHeight="1">
      <c r="A20" s="104" t="s">
        <v>175</v>
      </c>
      <c r="B20" s="17"/>
      <c r="C20" s="32"/>
      <c r="D20" s="206"/>
      <c r="E20" s="206"/>
      <c r="F20" s="206"/>
      <c r="G20" s="206"/>
      <c r="H20" s="33"/>
    </row>
    <row r="21" spans="1:11" ht="81.75" customHeight="1">
      <c r="A21" s="33" t="s">
        <v>186</v>
      </c>
      <c r="B21" s="17">
        <v>5300</v>
      </c>
      <c r="C21" s="32"/>
      <c r="D21" s="206"/>
      <c r="E21" s="206"/>
      <c r="F21" s="206"/>
      <c r="G21" s="206"/>
      <c r="H21" s="35"/>
    </row>
    <row r="22" spans="1:11" ht="20.25">
      <c r="A22" s="36"/>
      <c r="B22" s="36"/>
      <c r="C22" s="36"/>
      <c r="D22" s="36"/>
      <c r="E22" s="36"/>
      <c r="F22" s="36"/>
      <c r="G22" s="36"/>
      <c r="H22" s="36"/>
      <c r="K22" s="12"/>
    </row>
    <row r="23" spans="1:11" s="332" customFormat="1" ht="27.75" customHeight="1">
      <c r="A23" s="348" t="s">
        <v>445</v>
      </c>
      <c r="B23" s="349"/>
      <c r="C23" s="597" t="s">
        <v>138</v>
      </c>
      <c r="D23" s="597"/>
      <c r="E23" s="350"/>
      <c r="F23" s="599" t="s">
        <v>496</v>
      </c>
      <c r="G23" s="599"/>
      <c r="H23" s="599"/>
    </row>
    <row r="24" spans="1:11" s="372" customFormat="1" ht="15.75">
      <c r="A24" s="370" t="s">
        <v>65</v>
      </c>
      <c r="B24" s="371"/>
      <c r="C24" s="602" t="s">
        <v>66</v>
      </c>
      <c r="D24" s="602"/>
      <c r="E24" s="371"/>
      <c r="F24" s="603" t="s">
        <v>77</v>
      </c>
      <c r="G24" s="603"/>
      <c r="H24" s="603"/>
    </row>
  </sheetData>
  <mergeCells count="11">
    <mergeCell ref="C23:D23"/>
    <mergeCell ref="F23:H23"/>
    <mergeCell ref="C24:D24"/>
    <mergeCell ref="F24:H24"/>
    <mergeCell ref="A2:H2"/>
    <mergeCell ref="A3:A4"/>
    <mergeCell ref="B3:B4"/>
    <mergeCell ref="C3:C4"/>
    <mergeCell ref="D3:E3"/>
    <mergeCell ref="F3:G3"/>
    <mergeCell ref="H3:H4"/>
  </mergeCells>
  <phoneticPr fontId="3" type="noConversion"/>
  <pageMargins left="0.59055118110236227" right="0.59055118110236227" top="0.98425196850393704" bottom="0.59055118110236227" header="0" footer="0"/>
  <pageSetup paperSize="9" scale="40" orientation="landscape" r:id="rId1"/>
  <headerFooter alignWithMargins="0"/>
  <ignoredErrors>
    <ignoredError sqref="D7 D19:G19 D9 D11 D13 D15:G15 D8 D18:E18 F18 D17 G18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Y73"/>
  <sheetViews>
    <sheetView view="pageBreakPreview" topLeftCell="A45" zoomScale="65" zoomScaleNormal="75" zoomScaleSheetLayoutView="65" workbookViewId="0">
      <selection activeCell="N49" sqref="N49:O49"/>
    </sheetView>
  </sheetViews>
  <sheetFormatPr defaultColWidth="9.140625" defaultRowHeight="18.75"/>
  <cols>
    <col min="1" max="1" width="44.85546875" style="23" customWidth="1"/>
    <col min="2" max="2" width="19.28515625" style="40" customWidth="1"/>
    <col min="3" max="3" width="15.85546875" style="23" customWidth="1"/>
    <col min="4" max="4" width="16.140625" style="23" customWidth="1"/>
    <col min="5" max="5" width="15.42578125" style="23" customWidth="1"/>
    <col min="6" max="6" width="16.5703125" style="23" customWidth="1"/>
    <col min="7" max="7" width="15.28515625" style="23" customWidth="1"/>
    <col min="8" max="8" width="16.5703125" style="23" customWidth="1"/>
    <col min="9" max="9" width="16.140625" style="23" customWidth="1"/>
    <col min="10" max="10" width="16.42578125" style="23" customWidth="1"/>
    <col min="11" max="11" width="16.5703125" style="23" customWidth="1"/>
    <col min="12" max="12" width="16.85546875" style="23" customWidth="1"/>
    <col min="13" max="15" width="16.7109375" style="23" customWidth="1"/>
    <col min="16" max="16384" width="9.140625" style="23"/>
  </cols>
  <sheetData>
    <row r="1" spans="1:15" ht="20.25">
      <c r="O1" s="355" t="s">
        <v>350</v>
      </c>
    </row>
    <row r="2" spans="1:15" ht="24.75" customHeight="1">
      <c r="A2" s="653" t="s">
        <v>90</v>
      </c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3"/>
    </row>
    <row r="3" spans="1:15" ht="37.5" customHeight="1">
      <c r="A3" s="654" t="s">
        <v>517</v>
      </c>
      <c r="B3" s="653"/>
      <c r="C3" s="653"/>
      <c r="D3" s="653"/>
      <c r="E3" s="653"/>
      <c r="F3" s="653"/>
      <c r="G3" s="653"/>
      <c r="H3" s="653"/>
      <c r="I3" s="653"/>
      <c r="J3" s="653"/>
      <c r="K3" s="653"/>
      <c r="L3" s="653"/>
      <c r="M3" s="653"/>
      <c r="N3" s="653"/>
      <c r="O3" s="653"/>
    </row>
    <row r="4" spans="1:15" ht="24.75" customHeight="1">
      <c r="A4" s="541" t="s">
        <v>498</v>
      </c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</row>
    <row r="5" spans="1:15" ht="20.25">
      <c r="A5" s="656"/>
      <c r="B5" s="656"/>
      <c r="C5" s="656"/>
      <c r="D5" s="656"/>
      <c r="E5" s="656"/>
      <c r="F5" s="656"/>
      <c r="G5" s="656"/>
      <c r="H5" s="656"/>
      <c r="I5" s="656"/>
      <c r="J5" s="656"/>
      <c r="K5" s="656"/>
      <c r="L5" s="656"/>
      <c r="M5" s="656"/>
      <c r="N5" s="656"/>
      <c r="O5" s="656"/>
    </row>
    <row r="6" spans="1:15" ht="41.25" customHeight="1">
      <c r="A6" s="639" t="s">
        <v>222</v>
      </c>
      <c r="B6" s="639"/>
      <c r="C6" s="639"/>
      <c r="D6" s="639"/>
      <c r="E6" s="639"/>
      <c r="F6" s="639"/>
      <c r="G6" s="639"/>
      <c r="H6" s="639"/>
      <c r="I6" s="639"/>
      <c r="J6" s="639"/>
      <c r="K6" s="639"/>
      <c r="L6" s="639"/>
      <c r="M6" s="639"/>
      <c r="N6" s="639"/>
      <c r="O6" s="639"/>
    </row>
    <row r="7" spans="1:15" ht="41.25" customHeight="1">
      <c r="A7" s="657" t="s">
        <v>173</v>
      </c>
      <c r="B7" s="657"/>
      <c r="C7" s="657"/>
      <c r="D7" s="657"/>
      <c r="E7" s="657"/>
      <c r="F7" s="657"/>
      <c r="G7" s="657"/>
      <c r="H7" s="657"/>
      <c r="I7" s="657"/>
      <c r="J7" s="657"/>
      <c r="K7" s="657"/>
      <c r="L7" s="657"/>
      <c r="M7" s="657"/>
      <c r="N7" s="657"/>
      <c r="O7" s="657"/>
    </row>
    <row r="8" spans="1:15" s="286" customFormat="1" ht="74.25" customHeight="1">
      <c r="A8" s="542" t="s">
        <v>155</v>
      </c>
      <c r="B8" s="542"/>
      <c r="C8" s="658" t="s">
        <v>518</v>
      </c>
      <c r="D8" s="658"/>
      <c r="E8" s="651"/>
      <c r="F8" s="650" t="s">
        <v>519</v>
      </c>
      <c r="G8" s="658"/>
      <c r="H8" s="651"/>
      <c r="I8" s="542" t="s">
        <v>520</v>
      </c>
      <c r="J8" s="542"/>
      <c r="K8" s="542"/>
      <c r="L8" s="542" t="s">
        <v>422</v>
      </c>
      <c r="M8" s="542"/>
      <c r="N8" s="650" t="s">
        <v>423</v>
      </c>
      <c r="O8" s="651"/>
    </row>
    <row r="9" spans="1:15" s="286" customFormat="1" ht="27.75" customHeight="1">
      <c r="A9" s="542">
        <v>1</v>
      </c>
      <c r="B9" s="542"/>
      <c r="C9" s="658">
        <v>2</v>
      </c>
      <c r="D9" s="658"/>
      <c r="E9" s="651"/>
      <c r="F9" s="650">
        <v>3</v>
      </c>
      <c r="G9" s="658"/>
      <c r="H9" s="651"/>
      <c r="I9" s="542">
        <v>4</v>
      </c>
      <c r="J9" s="542"/>
      <c r="K9" s="542"/>
      <c r="L9" s="650">
        <v>5</v>
      </c>
      <c r="M9" s="651"/>
      <c r="N9" s="542">
        <v>6</v>
      </c>
      <c r="O9" s="542"/>
    </row>
    <row r="10" spans="1:15" s="286" customFormat="1" ht="135.75" customHeight="1">
      <c r="A10" s="564" t="s">
        <v>392</v>
      </c>
      <c r="B10" s="564"/>
      <c r="C10" s="636">
        <f>SUM(C11:C13)</f>
        <v>88</v>
      </c>
      <c r="D10" s="637"/>
      <c r="E10" s="638"/>
      <c r="F10" s="636">
        <f>SUM(F11:F13)</f>
        <v>80</v>
      </c>
      <c r="G10" s="637"/>
      <c r="H10" s="638"/>
      <c r="I10" s="636">
        <f>SUM(I11:I13)</f>
        <v>81</v>
      </c>
      <c r="J10" s="637"/>
      <c r="K10" s="638"/>
      <c r="L10" s="621">
        <f>I10-F10</f>
        <v>1</v>
      </c>
      <c r="M10" s="621"/>
      <c r="N10" s="631">
        <f>(I10/F10)*100</f>
        <v>101.25</v>
      </c>
      <c r="O10" s="632"/>
    </row>
    <row r="11" spans="1:15" s="286" customFormat="1" ht="33" customHeight="1">
      <c r="A11" s="649" t="s">
        <v>159</v>
      </c>
      <c r="B11" s="649"/>
      <c r="C11" s="626">
        <v>1</v>
      </c>
      <c r="D11" s="627"/>
      <c r="E11" s="628"/>
      <c r="F11" s="626">
        <v>1</v>
      </c>
      <c r="G11" s="627"/>
      <c r="H11" s="628"/>
      <c r="I11" s="626">
        <v>1</v>
      </c>
      <c r="J11" s="627"/>
      <c r="K11" s="628"/>
      <c r="L11" s="622">
        <f t="shared" ref="L11:L25" si="0">I11-F11</f>
        <v>0</v>
      </c>
      <c r="M11" s="622"/>
      <c r="N11" s="629">
        <f t="shared" ref="N11:N25" si="1">(I11/F11)*100</f>
        <v>100</v>
      </c>
      <c r="O11" s="630"/>
    </row>
    <row r="12" spans="1:15" s="286" customFormat="1" ht="33" customHeight="1">
      <c r="A12" s="649" t="s">
        <v>158</v>
      </c>
      <c r="B12" s="649"/>
      <c r="C12" s="626">
        <v>5</v>
      </c>
      <c r="D12" s="627"/>
      <c r="E12" s="628"/>
      <c r="F12" s="626">
        <v>5</v>
      </c>
      <c r="G12" s="627"/>
      <c r="H12" s="628"/>
      <c r="I12" s="626">
        <v>5</v>
      </c>
      <c r="J12" s="627"/>
      <c r="K12" s="628"/>
      <c r="L12" s="622">
        <f t="shared" si="0"/>
        <v>0</v>
      </c>
      <c r="M12" s="622"/>
      <c r="N12" s="629">
        <f t="shared" si="1"/>
        <v>100</v>
      </c>
      <c r="O12" s="630"/>
    </row>
    <row r="13" spans="1:15" s="286" customFormat="1" ht="33" customHeight="1">
      <c r="A13" s="649" t="s">
        <v>160</v>
      </c>
      <c r="B13" s="649"/>
      <c r="C13" s="626">
        <v>82</v>
      </c>
      <c r="D13" s="627"/>
      <c r="E13" s="628"/>
      <c r="F13" s="626">
        <v>74</v>
      </c>
      <c r="G13" s="627"/>
      <c r="H13" s="628"/>
      <c r="I13" s="626">
        <v>75</v>
      </c>
      <c r="J13" s="627"/>
      <c r="K13" s="628"/>
      <c r="L13" s="622">
        <f t="shared" si="0"/>
        <v>1</v>
      </c>
      <c r="M13" s="622"/>
      <c r="N13" s="629">
        <f t="shared" si="1"/>
        <v>101.35135135135135</v>
      </c>
      <c r="O13" s="630"/>
    </row>
    <row r="14" spans="1:15" s="286" customFormat="1" ht="44.25" customHeight="1">
      <c r="A14" s="564" t="s">
        <v>314</v>
      </c>
      <c r="B14" s="564"/>
      <c r="C14" s="636">
        <f>SUM(C15:C17)</f>
        <v>3599</v>
      </c>
      <c r="D14" s="637"/>
      <c r="E14" s="638"/>
      <c r="F14" s="636">
        <f>SUM(F15:F17)</f>
        <v>3817</v>
      </c>
      <c r="G14" s="637"/>
      <c r="H14" s="638"/>
      <c r="I14" s="636">
        <f>SUM(I15:I17)</f>
        <v>3846</v>
      </c>
      <c r="J14" s="637"/>
      <c r="K14" s="638"/>
      <c r="L14" s="621">
        <f t="shared" si="0"/>
        <v>29</v>
      </c>
      <c r="M14" s="621"/>
      <c r="N14" s="631">
        <f t="shared" si="1"/>
        <v>100.75975897301545</v>
      </c>
      <c r="O14" s="632"/>
    </row>
    <row r="15" spans="1:15" s="286" customFormat="1" ht="33" customHeight="1">
      <c r="A15" s="649" t="s">
        <v>159</v>
      </c>
      <c r="B15" s="649"/>
      <c r="C15" s="626">
        <v>174</v>
      </c>
      <c r="D15" s="627"/>
      <c r="E15" s="628"/>
      <c r="F15" s="626">
        <v>270</v>
      </c>
      <c r="G15" s="627"/>
      <c r="H15" s="628"/>
      <c r="I15" s="626">
        <v>270</v>
      </c>
      <c r="J15" s="627"/>
      <c r="K15" s="628"/>
      <c r="L15" s="622">
        <f t="shared" si="0"/>
        <v>0</v>
      </c>
      <c r="M15" s="622"/>
      <c r="N15" s="629">
        <f t="shared" si="1"/>
        <v>100</v>
      </c>
      <c r="O15" s="630"/>
    </row>
    <row r="16" spans="1:15" s="286" customFormat="1" ht="33" customHeight="1">
      <c r="A16" s="649" t="s">
        <v>158</v>
      </c>
      <c r="B16" s="649"/>
      <c r="C16" s="626">
        <v>391</v>
      </c>
      <c r="D16" s="627"/>
      <c r="E16" s="628"/>
      <c r="F16" s="626">
        <v>404</v>
      </c>
      <c r="G16" s="627"/>
      <c r="H16" s="628"/>
      <c r="I16" s="626">
        <v>459</v>
      </c>
      <c r="J16" s="627"/>
      <c r="K16" s="628"/>
      <c r="L16" s="622">
        <f t="shared" si="0"/>
        <v>55</v>
      </c>
      <c r="M16" s="622"/>
      <c r="N16" s="629">
        <f t="shared" si="1"/>
        <v>113.61386138613861</v>
      </c>
      <c r="O16" s="630"/>
    </row>
    <row r="17" spans="1:25" s="286" customFormat="1" ht="33" customHeight="1">
      <c r="A17" s="649" t="s">
        <v>160</v>
      </c>
      <c r="B17" s="649"/>
      <c r="C17" s="626">
        <v>3034</v>
      </c>
      <c r="D17" s="627"/>
      <c r="E17" s="628"/>
      <c r="F17" s="626">
        <v>3143</v>
      </c>
      <c r="G17" s="627"/>
      <c r="H17" s="628"/>
      <c r="I17" s="626">
        <v>3117</v>
      </c>
      <c r="J17" s="627"/>
      <c r="K17" s="628"/>
      <c r="L17" s="622">
        <f t="shared" si="0"/>
        <v>-26</v>
      </c>
      <c r="M17" s="622"/>
      <c r="N17" s="629">
        <f t="shared" si="1"/>
        <v>99.172764874323889</v>
      </c>
      <c r="O17" s="630"/>
    </row>
    <row r="18" spans="1:25" s="286" customFormat="1" ht="47.25" customHeight="1">
      <c r="A18" s="564" t="s">
        <v>315</v>
      </c>
      <c r="B18" s="564"/>
      <c r="C18" s="636">
        <f>'Осн. фін. пок.'!C54</f>
        <v>5394</v>
      </c>
      <c r="D18" s="637"/>
      <c r="E18" s="638"/>
      <c r="F18" s="636">
        <f>'Осн. фін. пок.'!E54</f>
        <v>3817</v>
      </c>
      <c r="G18" s="637"/>
      <c r="H18" s="638"/>
      <c r="I18" s="636">
        <f>'Осн. фін. пок.'!F54</f>
        <v>3846</v>
      </c>
      <c r="J18" s="637"/>
      <c r="K18" s="638"/>
      <c r="L18" s="621">
        <f t="shared" si="0"/>
        <v>29</v>
      </c>
      <c r="M18" s="621"/>
      <c r="N18" s="631">
        <f t="shared" si="1"/>
        <v>100.75975897301545</v>
      </c>
      <c r="O18" s="632"/>
    </row>
    <row r="19" spans="1:25" s="286" customFormat="1" ht="33" customHeight="1">
      <c r="A19" s="649" t="s">
        <v>159</v>
      </c>
      <c r="B19" s="649"/>
      <c r="C19" s="626">
        <v>174</v>
      </c>
      <c r="D19" s="627"/>
      <c r="E19" s="628"/>
      <c r="F19" s="626">
        <v>270</v>
      </c>
      <c r="G19" s="627"/>
      <c r="H19" s="628"/>
      <c r="I19" s="626">
        <v>270</v>
      </c>
      <c r="J19" s="627"/>
      <c r="K19" s="628"/>
      <c r="L19" s="622">
        <f t="shared" si="0"/>
        <v>0</v>
      </c>
      <c r="M19" s="622"/>
      <c r="N19" s="629">
        <f t="shared" si="1"/>
        <v>100</v>
      </c>
      <c r="O19" s="630"/>
    </row>
    <row r="20" spans="1:25" s="286" customFormat="1" ht="33" customHeight="1">
      <c r="A20" s="649" t="s">
        <v>158</v>
      </c>
      <c r="B20" s="649"/>
      <c r="C20" s="626">
        <v>391</v>
      </c>
      <c r="D20" s="627"/>
      <c r="E20" s="628"/>
      <c r="F20" s="626">
        <v>404</v>
      </c>
      <c r="G20" s="627"/>
      <c r="H20" s="628"/>
      <c r="I20" s="626">
        <v>459</v>
      </c>
      <c r="J20" s="627"/>
      <c r="K20" s="628"/>
      <c r="L20" s="622">
        <f t="shared" si="0"/>
        <v>55</v>
      </c>
      <c r="M20" s="622"/>
      <c r="N20" s="629">
        <f t="shared" si="1"/>
        <v>113.61386138613861</v>
      </c>
      <c r="O20" s="630"/>
    </row>
    <row r="21" spans="1:25" s="286" customFormat="1" ht="33" customHeight="1">
      <c r="A21" s="649" t="s">
        <v>160</v>
      </c>
      <c r="B21" s="649"/>
      <c r="C21" s="626">
        <v>3034</v>
      </c>
      <c r="D21" s="627"/>
      <c r="E21" s="628"/>
      <c r="F21" s="626">
        <v>3143</v>
      </c>
      <c r="G21" s="627"/>
      <c r="H21" s="628"/>
      <c r="I21" s="626">
        <v>3117</v>
      </c>
      <c r="J21" s="627"/>
      <c r="K21" s="628"/>
      <c r="L21" s="622">
        <f t="shared" si="0"/>
        <v>-26</v>
      </c>
      <c r="M21" s="622"/>
      <c r="N21" s="629">
        <f t="shared" si="1"/>
        <v>99.172764874323889</v>
      </c>
      <c r="O21" s="630"/>
    </row>
    <row r="22" spans="1:25" s="286" customFormat="1" ht="71.25" customHeight="1">
      <c r="A22" s="564" t="s">
        <v>393</v>
      </c>
      <c r="B22" s="564"/>
      <c r="C22" s="636">
        <v>5843</v>
      </c>
      <c r="D22" s="637"/>
      <c r="E22" s="638"/>
      <c r="F22" s="636">
        <v>8795</v>
      </c>
      <c r="G22" s="637"/>
      <c r="H22" s="638"/>
      <c r="I22" s="633">
        <v>8821</v>
      </c>
      <c r="J22" s="634"/>
      <c r="K22" s="635"/>
      <c r="L22" s="621">
        <f>I22-F22</f>
        <v>26</v>
      </c>
      <c r="M22" s="621"/>
      <c r="N22" s="631">
        <f t="shared" si="1"/>
        <v>100.29562251279135</v>
      </c>
      <c r="O22" s="632"/>
    </row>
    <row r="23" spans="1:25" s="286" customFormat="1" ht="33" customHeight="1">
      <c r="A23" s="649" t="s">
        <v>159</v>
      </c>
      <c r="B23" s="649"/>
      <c r="C23" s="626">
        <f t="shared" ref="C23" si="2">ROUND((C19/C11)/12*1000,0)</f>
        <v>14500</v>
      </c>
      <c r="D23" s="627"/>
      <c r="E23" s="628"/>
      <c r="F23" s="626">
        <f t="shared" ref="F23" si="3">ROUND((F19/F11)/12*1000,0)</f>
        <v>22500</v>
      </c>
      <c r="G23" s="627"/>
      <c r="H23" s="628"/>
      <c r="I23" s="623">
        <f>ROUND((I19/I11)/12*1000,0)</f>
        <v>22500</v>
      </c>
      <c r="J23" s="624"/>
      <c r="K23" s="625"/>
      <c r="L23" s="622">
        <f t="shared" si="0"/>
        <v>0</v>
      </c>
      <c r="M23" s="622"/>
      <c r="N23" s="629">
        <f t="shared" si="1"/>
        <v>100</v>
      </c>
      <c r="O23" s="630"/>
    </row>
    <row r="24" spans="1:25" s="286" customFormat="1" ht="33" customHeight="1">
      <c r="A24" s="649" t="s">
        <v>158</v>
      </c>
      <c r="B24" s="649"/>
      <c r="C24" s="626">
        <v>8689</v>
      </c>
      <c r="D24" s="627"/>
      <c r="E24" s="628"/>
      <c r="F24" s="626">
        <v>13931</v>
      </c>
      <c r="G24" s="627"/>
      <c r="H24" s="628"/>
      <c r="I24" s="623">
        <v>15828</v>
      </c>
      <c r="J24" s="624"/>
      <c r="K24" s="625"/>
      <c r="L24" s="622">
        <f t="shared" si="0"/>
        <v>1897</v>
      </c>
      <c r="M24" s="622"/>
      <c r="N24" s="629">
        <f t="shared" si="1"/>
        <v>113.61711291364583</v>
      </c>
      <c r="O24" s="630"/>
    </row>
    <row r="25" spans="1:25" s="286" customFormat="1" ht="33" customHeight="1">
      <c r="A25" s="649" t="s">
        <v>160</v>
      </c>
      <c r="B25" s="649"/>
      <c r="C25" s="626">
        <v>5692</v>
      </c>
      <c r="D25" s="627"/>
      <c r="E25" s="628"/>
      <c r="F25" s="626">
        <v>7997</v>
      </c>
      <c r="G25" s="627"/>
      <c r="H25" s="628"/>
      <c r="I25" s="623">
        <v>7891</v>
      </c>
      <c r="J25" s="624"/>
      <c r="K25" s="625"/>
      <c r="L25" s="622">
        <f t="shared" si="0"/>
        <v>-106</v>
      </c>
      <c r="M25" s="622"/>
      <c r="N25" s="629">
        <f t="shared" si="1"/>
        <v>98.674502938601975</v>
      </c>
      <c r="O25" s="630"/>
      <c r="W25" s="659"/>
      <c r="X25" s="659"/>
      <c r="Y25" s="659"/>
    </row>
    <row r="26" spans="1:25" s="286" customFormat="1" ht="13.5" customHeight="1">
      <c r="A26" s="105"/>
      <c r="B26" s="105"/>
      <c r="C26" s="105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295"/>
      <c r="O26" s="295"/>
      <c r="W26" s="660"/>
      <c r="X26" s="660"/>
      <c r="Y26" s="660"/>
    </row>
    <row r="27" spans="1:25" ht="20.25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W27" s="660"/>
      <c r="X27" s="660"/>
      <c r="Y27" s="660"/>
    </row>
    <row r="28" spans="1:25" ht="11.25" customHeight="1">
      <c r="A28" s="107"/>
      <c r="B28" s="107"/>
      <c r="C28" s="107"/>
      <c r="D28" s="107"/>
      <c r="E28" s="107"/>
      <c r="F28" s="107"/>
      <c r="G28" s="107"/>
      <c r="H28" s="107"/>
      <c r="I28" s="107"/>
      <c r="J28" s="97"/>
      <c r="K28" s="97"/>
      <c r="L28" s="97"/>
      <c r="M28" s="97"/>
      <c r="N28" s="97"/>
      <c r="O28" s="97"/>
      <c r="W28" s="660"/>
      <c r="X28" s="660"/>
      <c r="Y28" s="660"/>
    </row>
    <row r="29" spans="1:25" ht="22.5">
      <c r="A29" s="639" t="s">
        <v>333</v>
      </c>
      <c r="B29" s="639"/>
      <c r="C29" s="639"/>
      <c r="D29" s="639"/>
      <c r="E29" s="639"/>
      <c r="F29" s="639"/>
      <c r="G29" s="639"/>
      <c r="H29" s="639"/>
      <c r="I29" s="639"/>
      <c r="J29" s="639"/>
      <c r="W29" s="286"/>
      <c r="X29" s="286"/>
      <c r="Y29" s="286"/>
    </row>
    <row r="30" spans="1:25">
      <c r="A30" s="39"/>
      <c r="W30" s="286"/>
      <c r="X30" s="286"/>
      <c r="Y30" s="286"/>
    </row>
    <row r="31" spans="1:25" ht="52.5" customHeight="1">
      <c r="A31" s="608" t="s">
        <v>394</v>
      </c>
      <c r="B31" s="609"/>
      <c r="C31" s="610"/>
      <c r="D31" s="640" t="s">
        <v>504</v>
      </c>
      <c r="E31" s="640"/>
      <c r="F31" s="640"/>
      <c r="G31" s="640" t="s">
        <v>505</v>
      </c>
      <c r="H31" s="640"/>
      <c r="I31" s="640"/>
      <c r="J31" s="640" t="s">
        <v>156</v>
      </c>
      <c r="K31" s="640"/>
      <c r="L31" s="640"/>
      <c r="M31" s="579" t="s">
        <v>157</v>
      </c>
      <c r="N31" s="616"/>
      <c r="O31" s="580"/>
    </row>
    <row r="32" spans="1:25" ht="155.25" customHeight="1">
      <c r="A32" s="611"/>
      <c r="B32" s="612"/>
      <c r="C32" s="613"/>
      <c r="D32" s="297" t="s">
        <v>316</v>
      </c>
      <c r="E32" s="297" t="s">
        <v>171</v>
      </c>
      <c r="F32" s="297" t="s">
        <v>317</v>
      </c>
      <c r="G32" s="297" t="s">
        <v>316</v>
      </c>
      <c r="H32" s="297" t="s">
        <v>171</v>
      </c>
      <c r="I32" s="297" t="s">
        <v>317</v>
      </c>
      <c r="J32" s="297" t="s">
        <v>316</v>
      </c>
      <c r="K32" s="297" t="s">
        <v>171</v>
      </c>
      <c r="L32" s="297" t="s">
        <v>317</v>
      </c>
      <c r="M32" s="41" t="s">
        <v>139</v>
      </c>
      <c r="N32" s="41" t="s">
        <v>140</v>
      </c>
      <c r="O32" s="41" t="s">
        <v>188</v>
      </c>
    </row>
    <row r="33" spans="1:15" ht="25.5" customHeight="1">
      <c r="A33" s="579">
        <v>1</v>
      </c>
      <c r="B33" s="616"/>
      <c r="C33" s="580"/>
      <c r="D33" s="250">
        <v>2</v>
      </c>
      <c r="E33" s="250">
        <v>3</v>
      </c>
      <c r="F33" s="250">
        <v>4</v>
      </c>
      <c r="G33" s="250">
        <v>5</v>
      </c>
      <c r="H33" s="249">
        <v>6</v>
      </c>
      <c r="I33" s="249">
        <v>7</v>
      </c>
      <c r="J33" s="249">
        <v>8</v>
      </c>
      <c r="K33" s="249">
        <v>9</v>
      </c>
      <c r="L33" s="249">
        <v>10</v>
      </c>
      <c r="M33" s="249">
        <v>11</v>
      </c>
      <c r="N33" s="249">
        <v>12</v>
      </c>
      <c r="O33" s="249">
        <v>13</v>
      </c>
    </row>
    <row r="34" spans="1:15" s="459" customFormat="1" ht="36.75" customHeight="1">
      <c r="A34" s="618" t="s">
        <v>491</v>
      </c>
      <c r="B34" s="619"/>
      <c r="C34" s="620"/>
      <c r="D34" s="491">
        <v>3740</v>
      </c>
      <c r="E34" s="467"/>
      <c r="F34" s="467"/>
      <c r="G34" s="503">
        <v>3965</v>
      </c>
      <c r="H34" s="66"/>
      <c r="I34" s="66"/>
      <c r="J34" s="464">
        <f t="shared" ref="J34:J35" si="4">G34-D34</f>
        <v>225</v>
      </c>
      <c r="K34" s="66"/>
      <c r="L34" s="66"/>
      <c r="M34" s="509">
        <f>(G34/D34)*100</f>
        <v>106.01604278074865</v>
      </c>
      <c r="N34" s="66"/>
      <c r="O34" s="66"/>
    </row>
    <row r="35" spans="1:15" s="97" customFormat="1" ht="45" customHeight="1">
      <c r="A35" s="618" t="s">
        <v>492</v>
      </c>
      <c r="B35" s="619"/>
      <c r="C35" s="620"/>
      <c r="D35" s="491">
        <v>1527</v>
      </c>
      <c r="E35" s="492"/>
      <c r="F35" s="492"/>
      <c r="G35" s="503">
        <v>958</v>
      </c>
      <c r="H35" s="66"/>
      <c r="I35" s="66"/>
      <c r="J35" s="464">
        <f t="shared" si="4"/>
        <v>-569</v>
      </c>
      <c r="K35" s="66"/>
      <c r="L35" s="66"/>
      <c r="M35" s="509">
        <f t="shared" ref="M35" si="5">(G35/D35)*100</f>
        <v>62.737393582187295</v>
      </c>
      <c r="N35" s="66"/>
      <c r="O35" s="66"/>
    </row>
    <row r="36" spans="1:15" s="97" customFormat="1" ht="33" customHeight="1">
      <c r="A36" s="614" t="s">
        <v>50</v>
      </c>
      <c r="B36" s="615"/>
      <c r="C36" s="615"/>
      <c r="D36" s="493">
        <f>SUM(D34:D35)</f>
        <v>5267</v>
      </c>
      <c r="E36" s="463"/>
      <c r="F36" s="494"/>
      <c r="G36" s="504">
        <f>SUM(G34:G35)</f>
        <v>4923</v>
      </c>
      <c r="H36" s="463"/>
      <c r="I36" s="494"/>
      <c r="J36" s="463">
        <f>G36-D36</f>
        <v>-344</v>
      </c>
      <c r="K36" s="463"/>
      <c r="L36" s="494"/>
      <c r="M36" s="495">
        <f>(G36/D36)*100</f>
        <v>93.468767799506352</v>
      </c>
      <c r="N36" s="463"/>
      <c r="O36" s="494"/>
    </row>
    <row r="37" spans="1:15" ht="35.25" customHeight="1">
      <c r="A37" s="42"/>
      <c r="B37" s="43"/>
      <c r="C37" s="43"/>
      <c r="D37" s="43"/>
      <c r="E37" s="43"/>
      <c r="F37" s="296"/>
      <c r="G37" s="296"/>
      <c r="H37" s="296"/>
      <c r="I37" s="44"/>
      <c r="J37" s="44"/>
      <c r="K37" s="44"/>
      <c r="L37" s="44"/>
      <c r="M37" s="44"/>
      <c r="N37" s="44"/>
      <c r="O37" s="45"/>
    </row>
    <row r="38" spans="1:15" ht="22.5">
      <c r="A38" s="639" t="s">
        <v>334</v>
      </c>
      <c r="B38" s="639"/>
      <c r="C38" s="639"/>
      <c r="D38" s="639"/>
      <c r="E38" s="639"/>
      <c r="F38" s="639"/>
      <c r="G38" s="639"/>
      <c r="H38" s="639"/>
      <c r="I38" s="639"/>
      <c r="J38" s="639"/>
      <c r="K38" s="639"/>
      <c r="L38" s="639"/>
      <c r="M38" s="639"/>
      <c r="N38" s="639"/>
      <c r="O38" s="639"/>
    </row>
    <row r="39" spans="1:15">
      <c r="A39" s="39"/>
      <c r="O39" s="46" t="s">
        <v>371</v>
      </c>
    </row>
    <row r="40" spans="1:15" ht="56.25" customHeight="1">
      <c r="A40" s="290" t="s">
        <v>92</v>
      </c>
      <c r="B40" s="542" t="s">
        <v>63</v>
      </c>
      <c r="C40" s="542"/>
      <c r="D40" s="542" t="s">
        <v>58</v>
      </c>
      <c r="E40" s="542"/>
      <c r="F40" s="542" t="s">
        <v>59</v>
      </c>
      <c r="G40" s="542"/>
      <c r="H40" s="542" t="s">
        <v>73</v>
      </c>
      <c r="I40" s="542"/>
      <c r="J40" s="542"/>
      <c r="K40" s="650" t="s">
        <v>525</v>
      </c>
      <c r="L40" s="651"/>
      <c r="M40" s="650" t="s">
        <v>30</v>
      </c>
      <c r="N40" s="658"/>
      <c r="O40" s="651"/>
    </row>
    <row r="41" spans="1:15" ht="24.75" customHeight="1">
      <c r="A41" s="291">
        <v>1</v>
      </c>
      <c r="B41" s="558">
        <v>2</v>
      </c>
      <c r="C41" s="558"/>
      <c r="D41" s="558">
        <v>3</v>
      </c>
      <c r="E41" s="558"/>
      <c r="F41" s="558">
        <v>4</v>
      </c>
      <c r="G41" s="558"/>
      <c r="H41" s="558">
        <v>5</v>
      </c>
      <c r="I41" s="558"/>
      <c r="J41" s="558"/>
      <c r="K41" s="558">
        <v>6</v>
      </c>
      <c r="L41" s="558"/>
      <c r="M41" s="644">
        <v>7</v>
      </c>
      <c r="N41" s="645"/>
      <c r="O41" s="646"/>
    </row>
    <row r="42" spans="1:15" ht="54.6" customHeight="1">
      <c r="A42" s="417"/>
      <c r="B42" s="664"/>
      <c r="C42" s="664"/>
      <c r="D42" s="617"/>
      <c r="E42" s="617"/>
      <c r="F42" s="655"/>
      <c r="G42" s="655"/>
      <c r="H42" s="665"/>
      <c r="I42" s="666"/>
      <c r="J42" s="666"/>
      <c r="K42" s="623"/>
      <c r="L42" s="625"/>
      <c r="M42" s="663"/>
      <c r="N42" s="663"/>
      <c r="O42" s="663"/>
    </row>
    <row r="43" spans="1:15" ht="30" customHeight="1">
      <c r="A43" s="109" t="s">
        <v>50</v>
      </c>
      <c r="B43" s="648" t="s">
        <v>31</v>
      </c>
      <c r="C43" s="648"/>
      <c r="D43" s="648" t="s">
        <v>31</v>
      </c>
      <c r="E43" s="648"/>
      <c r="F43" s="648" t="s">
        <v>31</v>
      </c>
      <c r="G43" s="648"/>
      <c r="H43" s="641"/>
      <c r="I43" s="641"/>
      <c r="J43" s="641"/>
      <c r="K43" s="636">
        <f>SUM(K42:L42)</f>
        <v>0</v>
      </c>
      <c r="L43" s="638"/>
      <c r="M43" s="647"/>
      <c r="N43" s="647"/>
      <c r="O43" s="647"/>
    </row>
    <row r="44" spans="1:15">
      <c r="A44" s="296"/>
      <c r="B44" s="294"/>
      <c r="C44" s="294"/>
      <c r="D44" s="294"/>
      <c r="E44" s="294"/>
      <c r="F44" s="294" t="s">
        <v>364</v>
      </c>
      <c r="G44" s="294"/>
      <c r="H44" s="294"/>
      <c r="I44" s="294"/>
      <c r="J44" s="294"/>
      <c r="K44" s="286"/>
      <c r="L44" s="286"/>
      <c r="M44" s="286"/>
      <c r="N44" s="286"/>
      <c r="O44" s="286"/>
    </row>
    <row r="45" spans="1:15" ht="22.5">
      <c r="A45" s="639" t="s">
        <v>341</v>
      </c>
      <c r="B45" s="639"/>
      <c r="C45" s="639"/>
      <c r="D45" s="639"/>
      <c r="E45" s="639"/>
      <c r="F45" s="639"/>
      <c r="G45" s="639"/>
      <c r="H45" s="639"/>
      <c r="I45" s="639"/>
      <c r="J45" s="639"/>
      <c r="K45" s="639"/>
      <c r="L45" s="639"/>
      <c r="M45" s="639"/>
      <c r="N45" s="639"/>
      <c r="O45" s="639"/>
    </row>
    <row r="46" spans="1:15" ht="20.25" customHeight="1">
      <c r="A46" s="44"/>
      <c r="B46" s="47"/>
      <c r="C46" s="44"/>
      <c r="D46" s="44"/>
      <c r="E46" s="44"/>
      <c r="F46" s="44"/>
      <c r="G46" s="44"/>
      <c r="H46" s="44"/>
      <c r="I46" s="45"/>
      <c r="O46" s="46" t="s">
        <v>371</v>
      </c>
    </row>
    <row r="47" spans="1:15" ht="42.75" customHeight="1">
      <c r="A47" s="542" t="s">
        <v>57</v>
      </c>
      <c r="B47" s="542"/>
      <c r="C47" s="542"/>
      <c r="D47" s="542" t="s">
        <v>526</v>
      </c>
      <c r="E47" s="542"/>
      <c r="F47" s="542" t="s">
        <v>527</v>
      </c>
      <c r="G47" s="542"/>
      <c r="H47" s="542"/>
      <c r="I47" s="542"/>
      <c r="J47" s="542" t="s">
        <v>528</v>
      </c>
      <c r="K47" s="542"/>
      <c r="L47" s="542"/>
      <c r="M47" s="542"/>
      <c r="N47" s="542" t="s">
        <v>525</v>
      </c>
      <c r="O47" s="542"/>
    </row>
    <row r="48" spans="1:15" ht="42.75" customHeight="1">
      <c r="A48" s="542"/>
      <c r="B48" s="542"/>
      <c r="C48" s="542"/>
      <c r="D48" s="542"/>
      <c r="E48" s="542"/>
      <c r="F48" s="558" t="s">
        <v>141</v>
      </c>
      <c r="G48" s="558"/>
      <c r="H48" s="542" t="s">
        <v>142</v>
      </c>
      <c r="I48" s="542"/>
      <c r="J48" s="558" t="s">
        <v>141</v>
      </c>
      <c r="K48" s="558"/>
      <c r="L48" s="542" t="s">
        <v>142</v>
      </c>
      <c r="M48" s="542"/>
      <c r="N48" s="542"/>
      <c r="O48" s="542"/>
    </row>
    <row r="49" spans="1:15" ht="27" customHeight="1">
      <c r="A49" s="542">
        <v>1</v>
      </c>
      <c r="B49" s="542"/>
      <c r="C49" s="542"/>
      <c r="D49" s="650">
        <v>2</v>
      </c>
      <c r="E49" s="651"/>
      <c r="F49" s="650">
        <v>3</v>
      </c>
      <c r="G49" s="651"/>
      <c r="H49" s="644">
        <v>4</v>
      </c>
      <c r="I49" s="646"/>
      <c r="J49" s="644">
        <v>5</v>
      </c>
      <c r="K49" s="646"/>
      <c r="L49" s="644">
        <v>6</v>
      </c>
      <c r="M49" s="646"/>
      <c r="N49" s="644">
        <v>7</v>
      </c>
      <c r="O49" s="646"/>
    </row>
    <row r="50" spans="1:15" ht="30.75" customHeight="1">
      <c r="A50" s="649" t="s">
        <v>168</v>
      </c>
      <c r="B50" s="649"/>
      <c r="C50" s="649"/>
      <c r="D50" s="626"/>
      <c r="E50" s="628"/>
      <c r="F50" s="626">
        <v>0</v>
      </c>
      <c r="G50" s="628"/>
      <c r="H50" s="626">
        <v>0</v>
      </c>
      <c r="I50" s="628"/>
      <c r="J50" s="626"/>
      <c r="K50" s="628"/>
      <c r="L50" s="626"/>
      <c r="M50" s="628"/>
      <c r="N50" s="626">
        <f>D50-L50</f>
        <v>0</v>
      </c>
      <c r="O50" s="628"/>
    </row>
    <row r="51" spans="1:15" ht="27.75" customHeight="1">
      <c r="A51" s="649" t="s">
        <v>78</v>
      </c>
      <c r="B51" s="649"/>
      <c r="C51" s="649"/>
      <c r="D51" s="626"/>
      <c r="E51" s="628"/>
      <c r="F51" s="626"/>
      <c r="G51" s="628"/>
      <c r="H51" s="626"/>
      <c r="I51" s="628"/>
      <c r="J51" s="626"/>
      <c r="K51" s="628"/>
      <c r="L51" s="626"/>
      <c r="M51" s="628"/>
      <c r="N51" s="626"/>
      <c r="O51" s="628"/>
    </row>
    <row r="52" spans="1:15" s="373" customFormat="1" ht="30" customHeight="1">
      <c r="A52" s="652"/>
      <c r="B52" s="652"/>
      <c r="C52" s="652"/>
      <c r="D52" s="642"/>
      <c r="E52" s="643"/>
      <c r="F52" s="642"/>
      <c r="G52" s="643"/>
      <c r="H52" s="642"/>
      <c r="I52" s="643"/>
      <c r="J52" s="642"/>
      <c r="K52" s="643"/>
      <c r="L52" s="642"/>
      <c r="M52" s="643"/>
      <c r="N52" s="642"/>
      <c r="O52" s="643"/>
    </row>
    <row r="53" spans="1:15" ht="30" customHeight="1">
      <c r="A53" s="649" t="s">
        <v>169</v>
      </c>
      <c r="B53" s="649"/>
      <c r="C53" s="649"/>
      <c r="D53" s="626"/>
      <c r="E53" s="628"/>
      <c r="F53" s="626"/>
      <c r="G53" s="628"/>
      <c r="H53" s="626"/>
      <c r="I53" s="628"/>
      <c r="J53" s="626"/>
      <c r="K53" s="628"/>
      <c r="L53" s="626"/>
      <c r="M53" s="628"/>
      <c r="N53" s="626">
        <f>D53+H53-L53</f>
        <v>0</v>
      </c>
      <c r="O53" s="628"/>
    </row>
    <row r="54" spans="1:15" ht="30" customHeight="1">
      <c r="A54" s="649" t="s">
        <v>395</v>
      </c>
      <c r="B54" s="649"/>
      <c r="C54" s="649"/>
      <c r="D54" s="626"/>
      <c r="E54" s="628"/>
      <c r="F54" s="626"/>
      <c r="G54" s="628"/>
      <c r="H54" s="626"/>
      <c r="I54" s="628"/>
      <c r="J54" s="626"/>
      <c r="K54" s="628"/>
      <c r="L54" s="626"/>
      <c r="M54" s="628"/>
      <c r="N54" s="626"/>
      <c r="O54" s="628"/>
    </row>
    <row r="55" spans="1:15" ht="19.5" customHeight="1">
      <c r="A55" s="649"/>
      <c r="B55" s="649"/>
      <c r="C55" s="649"/>
      <c r="D55" s="626"/>
      <c r="E55" s="628"/>
      <c r="F55" s="626"/>
      <c r="G55" s="628"/>
      <c r="H55" s="626"/>
      <c r="I55" s="628"/>
      <c r="J55" s="626"/>
      <c r="K55" s="628"/>
      <c r="L55" s="626"/>
      <c r="M55" s="628"/>
      <c r="N55" s="626"/>
      <c r="O55" s="628"/>
    </row>
    <row r="56" spans="1:15" ht="30" customHeight="1">
      <c r="A56" s="649" t="s">
        <v>170</v>
      </c>
      <c r="B56" s="649"/>
      <c r="C56" s="649"/>
      <c r="D56" s="626"/>
      <c r="E56" s="628"/>
      <c r="F56" s="626"/>
      <c r="G56" s="628"/>
      <c r="H56" s="626"/>
      <c r="I56" s="628"/>
      <c r="J56" s="626"/>
      <c r="K56" s="628"/>
      <c r="L56" s="626"/>
      <c r="M56" s="628"/>
      <c r="N56" s="626">
        <f>D56+H56-L56</f>
        <v>0</v>
      </c>
      <c r="O56" s="628"/>
    </row>
    <row r="57" spans="1:15" ht="30" customHeight="1">
      <c r="A57" s="649" t="s">
        <v>78</v>
      </c>
      <c r="B57" s="649"/>
      <c r="C57" s="649"/>
      <c r="D57" s="626"/>
      <c r="E57" s="628"/>
      <c r="F57" s="626"/>
      <c r="G57" s="628"/>
      <c r="H57" s="626"/>
      <c r="I57" s="628"/>
      <c r="J57" s="626"/>
      <c r="K57" s="628"/>
      <c r="L57" s="626"/>
      <c r="M57" s="628"/>
      <c r="N57" s="626"/>
      <c r="O57" s="628"/>
    </row>
    <row r="58" spans="1:15" ht="19.5" customHeight="1">
      <c r="A58" s="649"/>
      <c r="B58" s="649"/>
      <c r="C58" s="649"/>
      <c r="D58" s="626"/>
      <c r="E58" s="628"/>
      <c r="F58" s="626"/>
      <c r="G58" s="628"/>
      <c r="H58" s="626"/>
      <c r="I58" s="628"/>
      <c r="J58" s="626"/>
      <c r="K58" s="628"/>
      <c r="L58" s="626"/>
      <c r="M58" s="628"/>
      <c r="N58" s="626"/>
      <c r="O58" s="628"/>
    </row>
    <row r="59" spans="1:15" ht="51" customHeight="1">
      <c r="A59" s="564" t="s">
        <v>50</v>
      </c>
      <c r="B59" s="564"/>
      <c r="C59" s="564"/>
      <c r="D59" s="636">
        <f>SUM(D50,D53,D56)</f>
        <v>0</v>
      </c>
      <c r="E59" s="638"/>
      <c r="F59" s="636">
        <f t="shared" ref="F59" si="6">SUM(F50,F53,F56)</f>
        <v>0</v>
      </c>
      <c r="G59" s="638"/>
      <c r="H59" s="636">
        <f t="shared" ref="H59" si="7">SUM(H50,H53,H56)</f>
        <v>0</v>
      </c>
      <c r="I59" s="638"/>
      <c r="J59" s="636">
        <f t="shared" ref="J59" si="8">SUM(J50,J53,J56)</f>
        <v>0</v>
      </c>
      <c r="K59" s="638"/>
      <c r="L59" s="636">
        <f t="shared" ref="L59" si="9">SUM(L50,L53,L56)</f>
        <v>0</v>
      </c>
      <c r="M59" s="638"/>
      <c r="N59" s="636">
        <f t="shared" ref="N59" si="10">SUM(N50,N53,N56)</f>
        <v>0</v>
      </c>
      <c r="O59" s="638"/>
    </row>
    <row r="60" spans="1:15">
      <c r="C60" s="48"/>
      <c r="D60" s="48"/>
      <c r="E60" s="48"/>
    </row>
    <row r="61" spans="1:15">
      <c r="C61" s="48"/>
      <c r="D61" s="48"/>
      <c r="E61" s="48"/>
    </row>
    <row r="62" spans="1:15">
      <c r="A62" s="289"/>
      <c r="C62" s="48"/>
      <c r="D62" s="48"/>
      <c r="E62" s="48"/>
    </row>
    <row r="63" spans="1:15">
      <c r="A63" s="46"/>
      <c r="C63" s="48"/>
      <c r="D63" s="48"/>
      <c r="E63" s="48"/>
      <c r="F63" s="46"/>
      <c r="G63" s="46"/>
      <c r="L63" s="585"/>
      <c r="M63" s="661"/>
      <c r="N63" s="661"/>
      <c r="O63" s="661"/>
    </row>
    <row r="64" spans="1:15">
      <c r="C64" s="48"/>
      <c r="D64" s="48"/>
      <c r="E64" s="48"/>
    </row>
    <row r="65" spans="3:5">
      <c r="C65" s="48"/>
      <c r="D65" s="48"/>
      <c r="E65" s="48"/>
    </row>
    <row r="66" spans="3:5">
      <c r="C66" s="48"/>
      <c r="D66" s="48"/>
      <c r="E66" s="48"/>
    </row>
    <row r="67" spans="3:5">
      <c r="C67" s="48"/>
      <c r="D67" s="48"/>
      <c r="E67" s="48"/>
    </row>
    <row r="68" spans="3:5">
      <c r="C68" s="48"/>
      <c r="D68" s="48"/>
      <c r="E68" s="48"/>
    </row>
    <row r="69" spans="3:5">
      <c r="C69" s="48"/>
      <c r="D69" s="48"/>
      <c r="E69" s="48"/>
    </row>
    <row r="70" spans="3:5">
      <c r="C70" s="48"/>
      <c r="D70" s="48"/>
      <c r="E70" s="48"/>
    </row>
    <row r="71" spans="3:5">
      <c r="C71" s="48"/>
      <c r="D71" s="48"/>
      <c r="E71" s="48"/>
    </row>
    <row r="72" spans="3:5">
      <c r="C72" s="48"/>
      <c r="D72" s="48"/>
      <c r="E72" s="48"/>
    </row>
    <row r="73" spans="3:5">
      <c r="C73" s="48"/>
      <c r="D73" s="48"/>
      <c r="E73" s="48"/>
    </row>
  </sheetData>
  <mergeCells count="242">
    <mergeCell ref="W25:Y25"/>
    <mergeCell ref="W26:Y26"/>
    <mergeCell ref="W27:Y27"/>
    <mergeCell ref="W28:Y28"/>
    <mergeCell ref="L63:O63"/>
    <mergeCell ref="C15:E15"/>
    <mergeCell ref="C16:E16"/>
    <mergeCell ref="C17:E17"/>
    <mergeCell ref="A24:B24"/>
    <mergeCell ref="N15:O15"/>
    <mergeCell ref="N16:O16"/>
    <mergeCell ref="A27:O27"/>
    <mergeCell ref="F16:H16"/>
    <mergeCell ref="M42:O42"/>
    <mergeCell ref="K42:L42"/>
    <mergeCell ref="K41:L41"/>
    <mergeCell ref="B42:C42"/>
    <mergeCell ref="H42:J42"/>
    <mergeCell ref="K40:L40"/>
    <mergeCell ref="M40:O40"/>
    <mergeCell ref="B40:C40"/>
    <mergeCell ref="H49:I49"/>
    <mergeCell ref="K43:L43"/>
    <mergeCell ref="J49:K49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  <mergeCell ref="A14:B14"/>
    <mergeCell ref="A15:B15"/>
    <mergeCell ref="A16:B16"/>
    <mergeCell ref="L15:M15"/>
    <mergeCell ref="F14:H14"/>
    <mergeCell ref="L16:M16"/>
    <mergeCell ref="I16:K16"/>
    <mergeCell ref="F15:H15"/>
    <mergeCell ref="I15:K15"/>
    <mergeCell ref="F12:H12"/>
    <mergeCell ref="F13:H13"/>
    <mergeCell ref="I14:K14"/>
    <mergeCell ref="I10:K10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L14:M14"/>
    <mergeCell ref="A2:O2"/>
    <mergeCell ref="A3:O3"/>
    <mergeCell ref="I11:K11"/>
    <mergeCell ref="F42:G42"/>
    <mergeCell ref="D40:E40"/>
    <mergeCell ref="J31:L31"/>
    <mergeCell ref="M31:O31"/>
    <mergeCell ref="A38:O38"/>
    <mergeCell ref="F40:G40"/>
    <mergeCell ref="H40:J40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A59:C59"/>
    <mergeCell ref="D52:E52"/>
    <mergeCell ref="A57:C57"/>
    <mergeCell ref="D55:E55"/>
    <mergeCell ref="F55:G55"/>
    <mergeCell ref="A56:C56"/>
    <mergeCell ref="A55:C55"/>
    <mergeCell ref="A58:C58"/>
    <mergeCell ref="A53:C53"/>
    <mergeCell ref="D56:E56"/>
    <mergeCell ref="F56:G56"/>
    <mergeCell ref="D49:E49"/>
    <mergeCell ref="D50:E50"/>
    <mergeCell ref="N57:O57"/>
    <mergeCell ref="L57:M57"/>
    <mergeCell ref="H57:I57"/>
    <mergeCell ref="L53:M53"/>
    <mergeCell ref="H54:I54"/>
    <mergeCell ref="J57:K57"/>
    <mergeCell ref="A51:C51"/>
    <mergeCell ref="L52:M52"/>
    <mergeCell ref="J52:K52"/>
    <mergeCell ref="D57:E57"/>
    <mergeCell ref="F57:G57"/>
    <mergeCell ref="A52:C52"/>
    <mergeCell ref="D54:E54"/>
    <mergeCell ref="A54:C54"/>
    <mergeCell ref="F54:G54"/>
    <mergeCell ref="D53:E53"/>
    <mergeCell ref="F53:G53"/>
    <mergeCell ref="D51:E51"/>
    <mergeCell ref="F51:G51"/>
    <mergeCell ref="H53:I53"/>
    <mergeCell ref="J53:K53"/>
    <mergeCell ref="H51:I51"/>
    <mergeCell ref="L48:M48"/>
    <mergeCell ref="N47:O48"/>
    <mergeCell ref="F47:I47"/>
    <mergeCell ref="J51:K51"/>
    <mergeCell ref="L54:M54"/>
    <mergeCell ref="J54:K54"/>
    <mergeCell ref="N51:O51"/>
    <mergeCell ref="N53:O53"/>
    <mergeCell ref="L51:M51"/>
    <mergeCell ref="F49:G49"/>
    <mergeCell ref="H56:I56"/>
    <mergeCell ref="J56:K56"/>
    <mergeCell ref="L56:M56"/>
    <mergeCell ref="N56:O56"/>
    <mergeCell ref="J55:K55"/>
    <mergeCell ref="L55:M55"/>
    <mergeCell ref="L50:M50"/>
    <mergeCell ref="N54:O54"/>
    <mergeCell ref="N50:O50"/>
    <mergeCell ref="J50:K50"/>
    <mergeCell ref="H50:I50"/>
    <mergeCell ref="H43:J43"/>
    <mergeCell ref="F50:G50"/>
    <mergeCell ref="H48:I48"/>
    <mergeCell ref="H52:I52"/>
    <mergeCell ref="H55:I55"/>
    <mergeCell ref="F52:G52"/>
    <mergeCell ref="J47:M47"/>
    <mergeCell ref="M41:O41"/>
    <mergeCell ref="M43:O43"/>
    <mergeCell ref="A45:O45"/>
    <mergeCell ref="B43:C43"/>
    <mergeCell ref="D43:E43"/>
    <mergeCell ref="F43:G43"/>
    <mergeCell ref="D47:E48"/>
    <mergeCell ref="A47:C48"/>
    <mergeCell ref="F41:G41"/>
    <mergeCell ref="A50:C50"/>
    <mergeCell ref="A49:C49"/>
    <mergeCell ref="L49:M49"/>
    <mergeCell ref="N49:O49"/>
    <mergeCell ref="N52:O52"/>
    <mergeCell ref="F48:G48"/>
    <mergeCell ref="N55:O55"/>
    <mergeCell ref="J48:K48"/>
    <mergeCell ref="N59:O59"/>
    <mergeCell ref="D58:E58"/>
    <mergeCell ref="F58:G58"/>
    <mergeCell ref="H58:I58"/>
    <mergeCell ref="J58:K58"/>
    <mergeCell ref="L58:M58"/>
    <mergeCell ref="N58:O58"/>
    <mergeCell ref="D59:E59"/>
    <mergeCell ref="H59:I59"/>
    <mergeCell ref="J59:K59"/>
    <mergeCell ref="L59:M59"/>
    <mergeCell ref="F59:G59"/>
    <mergeCell ref="N17:O17"/>
    <mergeCell ref="N18:O18"/>
    <mergeCell ref="N19:O19"/>
    <mergeCell ref="N20:O20"/>
    <mergeCell ref="L17:M17"/>
    <mergeCell ref="A29:J29"/>
    <mergeCell ref="D31:F31"/>
    <mergeCell ref="F20:H20"/>
    <mergeCell ref="I17:K17"/>
    <mergeCell ref="I18:K18"/>
    <mergeCell ref="I19:K19"/>
    <mergeCell ref="I20:K20"/>
    <mergeCell ref="F17:H17"/>
    <mergeCell ref="F18:H18"/>
    <mergeCell ref="F19:H19"/>
    <mergeCell ref="G31:I31"/>
    <mergeCell ref="C18:E18"/>
    <mergeCell ref="N25:O25"/>
    <mergeCell ref="L22:M22"/>
    <mergeCell ref="F25:H25"/>
    <mergeCell ref="F21:H21"/>
    <mergeCell ref="F22:H22"/>
    <mergeCell ref="F23:H23"/>
    <mergeCell ref="N24:O24"/>
    <mergeCell ref="N21:O21"/>
    <mergeCell ref="N22:O22"/>
    <mergeCell ref="N23:O23"/>
    <mergeCell ref="I21:K21"/>
    <mergeCell ref="I22:K22"/>
    <mergeCell ref="L21:M21"/>
    <mergeCell ref="I24:K24"/>
    <mergeCell ref="I23:K23"/>
    <mergeCell ref="C19:E19"/>
    <mergeCell ref="C20:E20"/>
    <mergeCell ref="C21:E21"/>
    <mergeCell ref="C22:E22"/>
    <mergeCell ref="L23:M23"/>
    <mergeCell ref="L24:M24"/>
    <mergeCell ref="F24:H24"/>
    <mergeCell ref="C23:E23"/>
    <mergeCell ref="C24:E24"/>
    <mergeCell ref="A31:C32"/>
    <mergeCell ref="A36:C36"/>
    <mergeCell ref="A33:C33"/>
    <mergeCell ref="D42:E42"/>
    <mergeCell ref="D41:E41"/>
    <mergeCell ref="B41:C41"/>
    <mergeCell ref="A35:C35"/>
    <mergeCell ref="L18:M18"/>
    <mergeCell ref="L19:M19"/>
    <mergeCell ref="L20:M20"/>
    <mergeCell ref="L25:M25"/>
    <mergeCell ref="I25:K25"/>
    <mergeCell ref="C25:E25"/>
    <mergeCell ref="A34:C34"/>
    <mergeCell ref="H41:J41"/>
  </mergeCells>
  <phoneticPr fontId="3" type="noConversion"/>
  <pageMargins left="0.59055118110236227" right="0.59055118110236227" top="0.98425196850393704" bottom="0.59055118110236227" header="0.11811023622047245" footer="0.11811023622047245"/>
  <pageSetup paperSize="9" scale="46" orientation="landscape" horizontalDpi="1200" verticalDpi="1200" r:id="rId1"/>
  <headerFooter alignWithMargins="0"/>
  <rowBreaks count="2" manualBreakCount="2">
    <brk id="28" max="14" man="1"/>
    <brk id="43" max="16383" man="1"/>
  </rowBreaks>
  <ignoredErrors>
    <ignoredError sqref="O10" evalError="1"/>
    <ignoredError sqref="E36:F36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AF65"/>
  <sheetViews>
    <sheetView view="pageBreakPreview" topLeftCell="A22" zoomScale="60" zoomScaleNormal="50" workbookViewId="0">
      <selection activeCell="AE34" sqref="AE34"/>
    </sheetView>
  </sheetViews>
  <sheetFormatPr defaultColWidth="9.140625" defaultRowHeight="18.75"/>
  <cols>
    <col min="1" max="2" width="4.42578125" style="23" customWidth="1"/>
    <col min="3" max="3" width="34.85546875" style="23" customWidth="1"/>
    <col min="4" max="6" width="8.42578125" style="23" customWidth="1"/>
    <col min="7" max="9" width="11.28515625" style="23" customWidth="1"/>
    <col min="10" max="10" width="8.7109375" style="23" customWidth="1"/>
    <col min="11" max="11" width="10.140625" style="23" customWidth="1"/>
    <col min="12" max="12" width="9" style="23" customWidth="1"/>
    <col min="13" max="13" width="12.28515625" style="23" customWidth="1"/>
    <col min="14" max="14" width="12.5703125" style="23" customWidth="1"/>
    <col min="15" max="15" width="14.5703125" style="23" customWidth="1"/>
    <col min="16" max="16" width="14" style="23" customWidth="1"/>
    <col min="17" max="17" width="12.5703125" style="23" customWidth="1"/>
    <col min="18" max="18" width="12.28515625" style="23" customWidth="1"/>
    <col min="19" max="19" width="14.5703125" style="23" customWidth="1"/>
    <col min="20" max="20" width="14" style="23" customWidth="1"/>
    <col min="21" max="21" width="12.5703125" style="23" customWidth="1"/>
    <col min="22" max="22" width="12.28515625" style="23" customWidth="1"/>
    <col min="23" max="23" width="14.85546875" style="23" customWidth="1"/>
    <col min="24" max="24" width="14" style="23" customWidth="1"/>
    <col min="25" max="25" width="12.5703125" style="23" customWidth="1"/>
    <col min="26" max="26" width="12.28515625" style="23" customWidth="1"/>
    <col min="27" max="27" width="14.5703125" style="23" customWidth="1"/>
    <col min="28" max="28" width="14.42578125" style="23" customWidth="1"/>
    <col min="29" max="29" width="12.28515625" style="23" customWidth="1"/>
    <col min="30" max="31" width="14.5703125" style="23" customWidth="1"/>
    <col min="32" max="32" width="14" style="23" customWidth="1"/>
    <col min="33" max="16384" width="9.140625" style="23"/>
  </cols>
  <sheetData>
    <row r="1" spans="1:32" ht="18.75" customHeight="1">
      <c r="Q1" s="374"/>
      <c r="R1" s="374"/>
      <c r="S1" s="374"/>
      <c r="T1" s="374"/>
      <c r="U1" s="374"/>
      <c r="V1" s="374"/>
      <c r="W1" s="374"/>
      <c r="X1" s="374"/>
      <c r="Y1" s="374"/>
      <c r="Z1" s="374"/>
      <c r="AA1" s="374"/>
      <c r="AB1" s="374"/>
      <c r="AC1" s="374"/>
      <c r="AD1" s="565" t="s">
        <v>351</v>
      </c>
      <c r="AE1" s="565"/>
      <c r="AF1" s="565"/>
    </row>
    <row r="2" spans="1:32" ht="18.75" customHeight="1">
      <c r="C2" s="111" t="s">
        <v>342</v>
      </c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</row>
    <row r="3" spans="1:32">
      <c r="A3" s="375"/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5"/>
      <c r="AE3" s="375"/>
      <c r="AF3" s="376" t="s">
        <v>371</v>
      </c>
    </row>
    <row r="4" spans="1:32" ht="45.75" customHeight="1">
      <c r="A4" s="694" t="s">
        <v>47</v>
      </c>
      <c r="B4" s="669" t="s">
        <v>119</v>
      </c>
      <c r="C4" s="671"/>
      <c r="D4" s="608" t="s">
        <v>120</v>
      </c>
      <c r="E4" s="609"/>
      <c r="F4" s="609"/>
      <c r="G4" s="608" t="s">
        <v>185</v>
      </c>
      <c r="H4" s="609"/>
      <c r="I4" s="609"/>
      <c r="J4" s="609"/>
      <c r="K4" s="609"/>
      <c r="L4" s="609"/>
      <c r="M4" s="609"/>
      <c r="N4" s="609"/>
      <c r="O4" s="609"/>
      <c r="P4" s="609"/>
      <c r="Q4" s="610"/>
      <c r="R4" s="644" t="s">
        <v>121</v>
      </c>
      <c r="S4" s="645"/>
      <c r="T4" s="645"/>
      <c r="U4" s="645"/>
      <c r="V4" s="645"/>
      <c r="W4" s="645"/>
      <c r="X4" s="645"/>
      <c r="Y4" s="645"/>
      <c r="Z4" s="646"/>
      <c r="AA4" s="542" t="s">
        <v>318</v>
      </c>
      <c r="AB4" s="558"/>
      <c r="AC4" s="558"/>
      <c r="AD4" s="542" t="s">
        <v>319</v>
      </c>
      <c r="AE4" s="558"/>
      <c r="AF4" s="558"/>
    </row>
    <row r="5" spans="1:32" ht="77.25" customHeight="1">
      <c r="A5" s="696"/>
      <c r="B5" s="675"/>
      <c r="C5" s="677"/>
      <c r="D5" s="611"/>
      <c r="E5" s="612"/>
      <c r="F5" s="612"/>
      <c r="G5" s="611"/>
      <c r="H5" s="612"/>
      <c r="I5" s="612"/>
      <c r="J5" s="612"/>
      <c r="K5" s="612"/>
      <c r="L5" s="612"/>
      <c r="M5" s="612"/>
      <c r="N5" s="612"/>
      <c r="O5" s="612"/>
      <c r="P5" s="612"/>
      <c r="Q5" s="613"/>
      <c r="R5" s="650" t="s">
        <v>521</v>
      </c>
      <c r="S5" s="658"/>
      <c r="T5" s="651"/>
      <c r="U5" s="650" t="s">
        <v>522</v>
      </c>
      <c r="V5" s="658"/>
      <c r="W5" s="651"/>
      <c r="X5" s="650" t="s">
        <v>523</v>
      </c>
      <c r="Y5" s="658"/>
      <c r="Z5" s="651"/>
      <c r="AA5" s="558"/>
      <c r="AB5" s="558"/>
      <c r="AC5" s="558"/>
      <c r="AD5" s="558"/>
      <c r="AE5" s="558"/>
      <c r="AF5" s="558"/>
    </row>
    <row r="6" spans="1:32" ht="28.5" customHeight="1">
      <c r="A6" s="112">
        <v>1</v>
      </c>
      <c r="B6" s="724">
        <v>2</v>
      </c>
      <c r="C6" s="725"/>
      <c r="D6" s="650">
        <v>3</v>
      </c>
      <c r="E6" s="658"/>
      <c r="F6" s="658"/>
      <c r="G6" s="650">
        <v>4</v>
      </c>
      <c r="H6" s="658"/>
      <c r="I6" s="658"/>
      <c r="J6" s="658"/>
      <c r="K6" s="658"/>
      <c r="L6" s="658"/>
      <c r="M6" s="658"/>
      <c r="N6" s="658"/>
      <c r="O6" s="658"/>
      <c r="P6" s="658"/>
      <c r="Q6" s="651"/>
      <c r="R6" s="650">
        <v>5</v>
      </c>
      <c r="S6" s="658"/>
      <c r="T6" s="651"/>
      <c r="U6" s="650">
        <v>6</v>
      </c>
      <c r="V6" s="658"/>
      <c r="W6" s="651"/>
      <c r="X6" s="644">
        <v>7</v>
      </c>
      <c r="Y6" s="645"/>
      <c r="Z6" s="646"/>
      <c r="AA6" s="644">
        <v>8</v>
      </c>
      <c r="AB6" s="645"/>
      <c r="AC6" s="646"/>
      <c r="AD6" s="644">
        <v>9</v>
      </c>
      <c r="AE6" s="645"/>
      <c r="AF6" s="646"/>
    </row>
    <row r="7" spans="1:32" ht="34.5" customHeight="1">
      <c r="A7" s="112"/>
      <c r="B7" s="737" t="s">
        <v>493</v>
      </c>
      <c r="C7" s="738"/>
      <c r="D7" s="739">
        <v>2013</v>
      </c>
      <c r="E7" s="740"/>
      <c r="F7" s="740"/>
      <c r="G7" s="739" t="s">
        <v>494</v>
      </c>
      <c r="H7" s="740"/>
      <c r="I7" s="740"/>
      <c r="J7" s="740"/>
      <c r="K7" s="740"/>
      <c r="L7" s="740"/>
      <c r="M7" s="740"/>
      <c r="N7" s="740"/>
      <c r="O7" s="740"/>
      <c r="P7" s="740"/>
      <c r="Q7" s="741"/>
      <c r="R7" s="706">
        <v>63</v>
      </c>
      <c r="S7" s="707"/>
      <c r="T7" s="708"/>
      <c r="U7" s="706">
        <v>90</v>
      </c>
      <c r="V7" s="707"/>
      <c r="W7" s="708"/>
      <c r="X7" s="706">
        <v>92</v>
      </c>
      <c r="Y7" s="707"/>
      <c r="Z7" s="708"/>
      <c r="AA7" s="706">
        <f>X7-U7</f>
        <v>2</v>
      </c>
      <c r="AB7" s="707"/>
      <c r="AC7" s="708"/>
      <c r="AD7" s="712">
        <f>(X7/U7)*100</f>
        <v>102.22222222222221</v>
      </c>
      <c r="AE7" s="713"/>
      <c r="AF7" s="714"/>
    </row>
    <row r="8" spans="1:32" ht="34.5" hidden="1" customHeight="1">
      <c r="A8" s="112"/>
      <c r="B8" s="737"/>
      <c r="C8" s="738"/>
      <c r="D8" s="739"/>
      <c r="E8" s="740"/>
      <c r="F8" s="740"/>
      <c r="G8" s="739"/>
      <c r="H8" s="740"/>
      <c r="I8" s="740"/>
      <c r="J8" s="740"/>
      <c r="K8" s="740"/>
      <c r="L8" s="740"/>
      <c r="M8" s="740"/>
      <c r="N8" s="740"/>
      <c r="O8" s="740"/>
      <c r="P8" s="740"/>
      <c r="Q8" s="741"/>
      <c r="R8" s="706"/>
      <c r="S8" s="707"/>
      <c r="T8" s="708"/>
      <c r="U8" s="706"/>
      <c r="V8" s="707"/>
      <c r="W8" s="708"/>
      <c r="X8" s="709"/>
      <c r="Y8" s="710"/>
      <c r="Z8" s="711"/>
      <c r="AA8" s="709">
        <f>X8-U8</f>
        <v>0</v>
      </c>
      <c r="AB8" s="710"/>
      <c r="AC8" s="711"/>
      <c r="AD8" s="712"/>
      <c r="AE8" s="713"/>
      <c r="AF8" s="714"/>
    </row>
    <row r="9" spans="1:32" ht="37.5" customHeight="1">
      <c r="A9" s="718" t="s">
        <v>50</v>
      </c>
      <c r="B9" s="719"/>
      <c r="C9" s="719"/>
      <c r="D9" s="719"/>
      <c r="E9" s="719"/>
      <c r="F9" s="719"/>
      <c r="G9" s="719"/>
      <c r="H9" s="719"/>
      <c r="I9" s="719"/>
      <c r="J9" s="719"/>
      <c r="K9" s="719"/>
      <c r="L9" s="719"/>
      <c r="M9" s="719"/>
      <c r="N9" s="719"/>
      <c r="O9" s="719"/>
      <c r="P9" s="719"/>
      <c r="Q9" s="720"/>
      <c r="R9" s="703">
        <f>SUM(R7:R8)</f>
        <v>63</v>
      </c>
      <c r="S9" s="704"/>
      <c r="T9" s="705"/>
      <c r="U9" s="703">
        <f>SUM(U7:U8)</f>
        <v>90</v>
      </c>
      <c r="V9" s="704"/>
      <c r="W9" s="705"/>
      <c r="X9" s="703">
        <f>SUM(X7:X8)</f>
        <v>92</v>
      </c>
      <c r="Y9" s="704"/>
      <c r="Z9" s="705"/>
      <c r="AA9" s="703">
        <f>X9-U9</f>
        <v>2</v>
      </c>
      <c r="AB9" s="704"/>
      <c r="AC9" s="705"/>
      <c r="AD9" s="715">
        <f>(X9/U9)*100</f>
        <v>102.22222222222221</v>
      </c>
      <c r="AE9" s="716"/>
      <c r="AF9" s="717"/>
    </row>
    <row r="10" spans="1:32" ht="11.25" customHeight="1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49"/>
      <c r="AF10" s="49"/>
    </row>
    <row r="11" spans="1:32" ht="10.5" customHeight="1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  <c r="O11" s="51"/>
      <c r="P11" s="51"/>
      <c r="Q11" s="51"/>
      <c r="R11" s="52"/>
      <c r="S11" s="52"/>
      <c r="T11" s="52"/>
      <c r="U11" s="52"/>
      <c r="V11" s="52"/>
      <c r="W11" s="52"/>
      <c r="X11" s="53"/>
      <c r="Y11" s="53"/>
      <c r="Z11" s="53"/>
      <c r="AA11" s="53"/>
      <c r="AB11" s="53"/>
      <c r="AC11" s="53"/>
      <c r="AD11" s="53"/>
      <c r="AE11" s="54"/>
      <c r="AF11" s="54"/>
    </row>
    <row r="12" spans="1:32" s="55" customFormat="1" ht="18.75" customHeight="1">
      <c r="C12" s="111" t="s">
        <v>343</v>
      </c>
    </row>
    <row r="13" spans="1:32" s="55" customFormat="1" ht="18.75" customHeight="1">
      <c r="AF13" s="42" t="s">
        <v>371</v>
      </c>
    </row>
    <row r="14" spans="1:32" ht="45.75" customHeight="1">
      <c r="A14" s="589" t="s">
        <v>47</v>
      </c>
      <c r="B14" s="669" t="s">
        <v>122</v>
      </c>
      <c r="C14" s="671"/>
      <c r="D14" s="542" t="s">
        <v>119</v>
      </c>
      <c r="E14" s="542"/>
      <c r="F14" s="542"/>
      <c r="G14" s="542"/>
      <c r="H14" s="608" t="s">
        <v>185</v>
      </c>
      <c r="I14" s="609"/>
      <c r="J14" s="609"/>
      <c r="K14" s="609"/>
      <c r="L14" s="609"/>
      <c r="M14" s="609"/>
      <c r="N14" s="609"/>
      <c r="O14" s="610"/>
      <c r="P14" s="608" t="s">
        <v>282</v>
      </c>
      <c r="Q14" s="610"/>
      <c r="R14" s="644" t="s">
        <v>121</v>
      </c>
      <c r="S14" s="645"/>
      <c r="T14" s="645"/>
      <c r="U14" s="645"/>
      <c r="V14" s="645"/>
      <c r="W14" s="645"/>
      <c r="X14" s="645"/>
      <c r="Y14" s="645"/>
      <c r="Z14" s="646"/>
      <c r="AA14" s="542" t="s">
        <v>318</v>
      </c>
      <c r="AB14" s="558"/>
      <c r="AC14" s="558"/>
      <c r="AD14" s="542" t="s">
        <v>319</v>
      </c>
      <c r="AE14" s="558"/>
      <c r="AF14" s="558"/>
    </row>
    <row r="15" spans="1:32" ht="24.95" customHeight="1">
      <c r="A15" s="589"/>
      <c r="B15" s="672"/>
      <c r="C15" s="674"/>
      <c r="D15" s="542"/>
      <c r="E15" s="542"/>
      <c r="F15" s="542"/>
      <c r="G15" s="542"/>
      <c r="H15" s="697"/>
      <c r="I15" s="731"/>
      <c r="J15" s="731"/>
      <c r="K15" s="731"/>
      <c r="L15" s="731"/>
      <c r="M15" s="731"/>
      <c r="N15" s="731"/>
      <c r="O15" s="698"/>
      <c r="P15" s="697"/>
      <c r="Q15" s="698"/>
      <c r="R15" s="608" t="s">
        <v>529</v>
      </c>
      <c r="S15" s="609"/>
      <c r="T15" s="610"/>
      <c r="U15" s="608" t="s">
        <v>522</v>
      </c>
      <c r="V15" s="609"/>
      <c r="W15" s="610"/>
      <c r="X15" s="608" t="s">
        <v>523</v>
      </c>
      <c r="Y15" s="742"/>
      <c r="Z15" s="743"/>
      <c r="AA15" s="558"/>
      <c r="AB15" s="558"/>
      <c r="AC15" s="558"/>
      <c r="AD15" s="558"/>
      <c r="AE15" s="558"/>
      <c r="AF15" s="558"/>
    </row>
    <row r="16" spans="1:32" ht="48" customHeight="1">
      <c r="A16" s="589"/>
      <c r="B16" s="675"/>
      <c r="C16" s="677"/>
      <c r="D16" s="542"/>
      <c r="E16" s="542"/>
      <c r="F16" s="542"/>
      <c r="G16" s="542"/>
      <c r="H16" s="611"/>
      <c r="I16" s="612"/>
      <c r="J16" s="612"/>
      <c r="K16" s="612"/>
      <c r="L16" s="612"/>
      <c r="M16" s="612"/>
      <c r="N16" s="612"/>
      <c r="O16" s="613"/>
      <c r="P16" s="611"/>
      <c r="Q16" s="613"/>
      <c r="R16" s="611"/>
      <c r="S16" s="612"/>
      <c r="T16" s="613"/>
      <c r="U16" s="611"/>
      <c r="V16" s="612"/>
      <c r="W16" s="613"/>
      <c r="X16" s="744"/>
      <c r="Y16" s="745"/>
      <c r="Z16" s="746"/>
      <c r="AA16" s="558"/>
      <c r="AB16" s="558"/>
      <c r="AC16" s="558"/>
      <c r="AD16" s="558"/>
      <c r="AE16" s="558"/>
      <c r="AF16" s="558"/>
    </row>
    <row r="17" spans="1:32" ht="28.5" customHeight="1">
      <c r="A17" s="301">
        <v>1</v>
      </c>
      <c r="B17" s="724">
        <v>2</v>
      </c>
      <c r="C17" s="725"/>
      <c r="D17" s="542">
        <v>3</v>
      </c>
      <c r="E17" s="542"/>
      <c r="F17" s="542"/>
      <c r="G17" s="542"/>
      <c r="H17" s="650">
        <v>4</v>
      </c>
      <c r="I17" s="658"/>
      <c r="J17" s="658"/>
      <c r="K17" s="658"/>
      <c r="L17" s="658"/>
      <c r="M17" s="658"/>
      <c r="N17" s="658"/>
      <c r="O17" s="651"/>
      <c r="P17" s="650">
        <v>5</v>
      </c>
      <c r="Q17" s="651"/>
      <c r="R17" s="650">
        <v>6</v>
      </c>
      <c r="S17" s="658"/>
      <c r="T17" s="651"/>
      <c r="U17" s="650">
        <v>7</v>
      </c>
      <c r="V17" s="658"/>
      <c r="W17" s="651"/>
      <c r="X17" s="650">
        <v>8</v>
      </c>
      <c r="Y17" s="658"/>
      <c r="Z17" s="651"/>
      <c r="AA17" s="650">
        <v>9</v>
      </c>
      <c r="AB17" s="658"/>
      <c r="AC17" s="651"/>
      <c r="AD17" s="650">
        <v>10</v>
      </c>
      <c r="AE17" s="658"/>
      <c r="AF17" s="651"/>
    </row>
    <row r="18" spans="1:32" ht="30.75" customHeight="1">
      <c r="A18" s="300"/>
      <c r="B18" s="726"/>
      <c r="C18" s="727"/>
      <c r="D18" s="688"/>
      <c r="E18" s="688"/>
      <c r="F18" s="688"/>
      <c r="G18" s="688"/>
      <c r="H18" s="732"/>
      <c r="I18" s="733"/>
      <c r="J18" s="733"/>
      <c r="K18" s="733"/>
      <c r="L18" s="733"/>
      <c r="M18" s="733"/>
      <c r="N18" s="733"/>
      <c r="O18" s="734"/>
      <c r="P18" s="735"/>
      <c r="Q18" s="736"/>
      <c r="R18" s="626"/>
      <c r="S18" s="627"/>
      <c r="T18" s="628"/>
      <c r="U18" s="626"/>
      <c r="V18" s="627"/>
      <c r="W18" s="628"/>
      <c r="X18" s="626"/>
      <c r="Y18" s="627"/>
      <c r="Z18" s="628"/>
      <c r="AA18" s="626">
        <f>X18-U18</f>
        <v>0</v>
      </c>
      <c r="AB18" s="627"/>
      <c r="AC18" s="628"/>
      <c r="AD18" s="747" t="e">
        <f>(X18/U18)*100</f>
        <v>#DIV/0!</v>
      </c>
      <c r="AE18" s="748"/>
      <c r="AF18" s="749"/>
    </row>
    <row r="19" spans="1:32" ht="30.75" customHeight="1">
      <c r="A19" s="300"/>
      <c r="B19" s="726"/>
      <c r="C19" s="727"/>
      <c r="D19" s="688"/>
      <c r="E19" s="688"/>
      <c r="F19" s="688"/>
      <c r="G19" s="688"/>
      <c r="H19" s="732"/>
      <c r="I19" s="733"/>
      <c r="J19" s="733"/>
      <c r="K19" s="733"/>
      <c r="L19" s="733"/>
      <c r="M19" s="733"/>
      <c r="N19" s="733"/>
      <c r="O19" s="734"/>
      <c r="P19" s="735"/>
      <c r="Q19" s="736"/>
      <c r="R19" s="626"/>
      <c r="S19" s="627"/>
      <c r="T19" s="628"/>
      <c r="U19" s="626"/>
      <c r="V19" s="627"/>
      <c r="W19" s="628"/>
      <c r="X19" s="626"/>
      <c r="Y19" s="627"/>
      <c r="Z19" s="628"/>
      <c r="AA19" s="626">
        <f>X19-U19</f>
        <v>0</v>
      </c>
      <c r="AB19" s="627"/>
      <c r="AC19" s="628"/>
      <c r="AD19" s="747" t="e">
        <f>(X19/U19)*100</f>
        <v>#DIV/0!</v>
      </c>
      <c r="AE19" s="748"/>
      <c r="AF19" s="749"/>
    </row>
    <row r="20" spans="1:32" ht="38.25" customHeight="1">
      <c r="A20" s="718" t="s">
        <v>50</v>
      </c>
      <c r="B20" s="719"/>
      <c r="C20" s="719"/>
      <c r="D20" s="719"/>
      <c r="E20" s="719"/>
      <c r="F20" s="719"/>
      <c r="G20" s="719"/>
      <c r="H20" s="719"/>
      <c r="I20" s="719"/>
      <c r="J20" s="719"/>
      <c r="K20" s="719"/>
      <c r="L20" s="719"/>
      <c r="M20" s="719"/>
      <c r="N20" s="719"/>
      <c r="O20" s="719"/>
      <c r="P20" s="719"/>
      <c r="Q20" s="720"/>
      <c r="R20" s="636">
        <f>SUM(R18:R19)</f>
        <v>0</v>
      </c>
      <c r="S20" s="637"/>
      <c r="T20" s="638"/>
      <c r="U20" s="636">
        <f>SUM(U18:U19)</f>
        <v>0</v>
      </c>
      <c r="V20" s="637"/>
      <c r="W20" s="638"/>
      <c r="X20" s="636">
        <f>SUM(X18:X19)</f>
        <v>0</v>
      </c>
      <c r="Y20" s="637"/>
      <c r="Z20" s="638"/>
      <c r="AA20" s="636">
        <f>X20-U20</f>
        <v>0</v>
      </c>
      <c r="AB20" s="637"/>
      <c r="AC20" s="638"/>
      <c r="AD20" s="678" t="e">
        <f>(X20/U20)*100</f>
        <v>#DIV/0!</v>
      </c>
      <c r="AE20" s="679"/>
      <c r="AF20" s="680"/>
    </row>
    <row r="21" spans="1:32" ht="20.25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7"/>
      <c r="R21" s="302"/>
      <c r="S21" s="302"/>
      <c r="T21" s="302"/>
      <c r="U21" s="302"/>
      <c r="V21" s="302"/>
      <c r="W21" s="97"/>
      <c r="X21" s="97"/>
      <c r="Y21" s="97"/>
      <c r="Z21" s="97"/>
      <c r="AA21" s="97"/>
      <c r="AB21" s="97"/>
      <c r="AC21" s="97"/>
      <c r="AD21" s="97"/>
      <c r="AE21" s="97"/>
      <c r="AF21" s="302"/>
    </row>
    <row r="22" spans="1:32" ht="16.5" customHeight="1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7"/>
      <c r="R22" s="302"/>
      <c r="S22" s="302"/>
      <c r="T22" s="302"/>
      <c r="U22" s="302"/>
      <c r="V22" s="302"/>
      <c r="W22" s="97"/>
      <c r="X22" s="97"/>
      <c r="Y22" s="97"/>
      <c r="Z22" s="97"/>
      <c r="AA22" s="97"/>
      <c r="AB22" s="97"/>
      <c r="AC22" s="97"/>
      <c r="AD22" s="97"/>
      <c r="AE22" s="97"/>
      <c r="AF22" s="302"/>
    </row>
    <row r="23" spans="1:32" s="55" customFormat="1" ht="18.75" customHeight="1">
      <c r="A23" s="110"/>
      <c r="B23" s="110"/>
      <c r="C23" s="110" t="s">
        <v>524</v>
      </c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</row>
    <row r="24" spans="1:32" ht="20.25">
      <c r="A24" s="113"/>
      <c r="B24" s="113"/>
      <c r="C24" s="113"/>
      <c r="D24" s="113"/>
      <c r="E24" s="113"/>
      <c r="F24" s="113"/>
      <c r="G24" s="113"/>
      <c r="H24" s="113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299"/>
      <c r="U24" s="299"/>
      <c r="V24" s="299"/>
      <c r="W24" s="113"/>
      <c r="X24" s="97"/>
      <c r="Y24" s="97"/>
      <c r="Z24" s="681"/>
      <c r="AA24" s="681"/>
      <c r="AB24" s="681"/>
      <c r="AC24" s="97"/>
      <c r="AD24" s="681" t="s">
        <v>320</v>
      </c>
      <c r="AE24" s="681"/>
      <c r="AF24" s="681"/>
    </row>
    <row r="25" spans="1:32" ht="42" customHeight="1">
      <c r="A25" s="694" t="s">
        <v>47</v>
      </c>
      <c r="B25" s="669" t="s">
        <v>143</v>
      </c>
      <c r="C25" s="670"/>
      <c r="D25" s="670"/>
      <c r="E25" s="670"/>
      <c r="F25" s="670"/>
      <c r="G25" s="670"/>
      <c r="H25" s="670"/>
      <c r="I25" s="670"/>
      <c r="J25" s="670"/>
      <c r="K25" s="670"/>
      <c r="L25" s="671"/>
      <c r="M25" s="682" t="s">
        <v>49</v>
      </c>
      <c r="N25" s="683"/>
      <c r="O25" s="683"/>
      <c r="P25" s="684"/>
      <c r="Q25" s="682" t="s">
        <v>72</v>
      </c>
      <c r="R25" s="683"/>
      <c r="S25" s="683"/>
      <c r="T25" s="684"/>
      <c r="U25" s="682" t="s">
        <v>167</v>
      </c>
      <c r="V25" s="683"/>
      <c r="W25" s="683"/>
      <c r="X25" s="684"/>
      <c r="Y25" s="682" t="s">
        <v>428</v>
      </c>
      <c r="Z25" s="683"/>
      <c r="AA25" s="683"/>
      <c r="AB25" s="684"/>
      <c r="AC25" s="682" t="s">
        <v>50</v>
      </c>
      <c r="AD25" s="683"/>
      <c r="AE25" s="683"/>
      <c r="AF25" s="684"/>
    </row>
    <row r="26" spans="1:32" ht="34.5" customHeight="1">
      <c r="A26" s="695"/>
      <c r="B26" s="672"/>
      <c r="C26" s="673"/>
      <c r="D26" s="673"/>
      <c r="E26" s="673"/>
      <c r="F26" s="673"/>
      <c r="G26" s="673"/>
      <c r="H26" s="673"/>
      <c r="I26" s="673"/>
      <c r="J26" s="673"/>
      <c r="K26" s="673"/>
      <c r="L26" s="674"/>
      <c r="M26" s="667" t="s">
        <v>141</v>
      </c>
      <c r="N26" s="667" t="s">
        <v>142</v>
      </c>
      <c r="O26" s="667" t="s">
        <v>152</v>
      </c>
      <c r="P26" s="667" t="s">
        <v>153</v>
      </c>
      <c r="Q26" s="667" t="s">
        <v>141</v>
      </c>
      <c r="R26" s="667" t="s">
        <v>142</v>
      </c>
      <c r="S26" s="667" t="s">
        <v>152</v>
      </c>
      <c r="T26" s="667" t="s">
        <v>153</v>
      </c>
      <c r="U26" s="667" t="s">
        <v>141</v>
      </c>
      <c r="V26" s="667" t="s">
        <v>142</v>
      </c>
      <c r="W26" s="667" t="s">
        <v>152</v>
      </c>
      <c r="X26" s="667" t="s">
        <v>153</v>
      </c>
      <c r="Y26" s="667" t="s">
        <v>141</v>
      </c>
      <c r="Z26" s="667" t="s">
        <v>142</v>
      </c>
      <c r="AA26" s="667" t="s">
        <v>152</v>
      </c>
      <c r="AB26" s="667" t="s">
        <v>153</v>
      </c>
      <c r="AC26" s="667" t="s">
        <v>141</v>
      </c>
      <c r="AD26" s="667" t="s">
        <v>142</v>
      </c>
      <c r="AE26" s="667" t="s">
        <v>152</v>
      </c>
      <c r="AF26" s="667" t="s">
        <v>153</v>
      </c>
    </row>
    <row r="27" spans="1:32" ht="24.95" customHeight="1">
      <c r="A27" s="696"/>
      <c r="B27" s="675"/>
      <c r="C27" s="676"/>
      <c r="D27" s="676"/>
      <c r="E27" s="676"/>
      <c r="F27" s="676"/>
      <c r="G27" s="676"/>
      <c r="H27" s="676"/>
      <c r="I27" s="676"/>
      <c r="J27" s="676"/>
      <c r="K27" s="676"/>
      <c r="L27" s="677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</row>
    <row r="28" spans="1:32" ht="33.75" customHeight="1">
      <c r="A28" s="300">
        <v>1</v>
      </c>
      <c r="B28" s="699">
        <v>2</v>
      </c>
      <c r="C28" s="699"/>
      <c r="D28" s="699"/>
      <c r="E28" s="699"/>
      <c r="F28" s="699"/>
      <c r="G28" s="699"/>
      <c r="H28" s="699"/>
      <c r="I28" s="699"/>
      <c r="J28" s="699"/>
      <c r="K28" s="699"/>
      <c r="L28" s="699"/>
      <c r="M28" s="298">
        <v>3</v>
      </c>
      <c r="N28" s="298">
        <v>4</v>
      </c>
      <c r="O28" s="298">
        <v>5</v>
      </c>
      <c r="P28" s="298">
        <v>6</v>
      </c>
      <c r="Q28" s="298">
        <v>7</v>
      </c>
      <c r="R28" s="298">
        <v>8</v>
      </c>
      <c r="S28" s="298">
        <v>9</v>
      </c>
      <c r="T28" s="298">
        <v>10</v>
      </c>
      <c r="U28" s="298">
        <v>11</v>
      </c>
      <c r="V28" s="298">
        <v>12</v>
      </c>
      <c r="W28" s="298">
        <v>13</v>
      </c>
      <c r="X28" s="298">
        <v>14</v>
      </c>
      <c r="Y28" s="389">
        <v>15</v>
      </c>
      <c r="Z28" s="389">
        <v>16</v>
      </c>
      <c r="AA28" s="389">
        <v>17</v>
      </c>
      <c r="AB28" s="389">
        <v>18</v>
      </c>
      <c r="AC28" s="298">
        <v>19</v>
      </c>
      <c r="AD28" s="298">
        <v>20</v>
      </c>
      <c r="AE28" s="298">
        <v>21</v>
      </c>
      <c r="AF28" s="298">
        <v>22</v>
      </c>
    </row>
    <row r="29" spans="1:32" s="459" customFormat="1" ht="33.75" customHeight="1">
      <c r="A29" s="460"/>
      <c r="B29" s="757" t="s">
        <v>495</v>
      </c>
      <c r="C29" s="758"/>
      <c r="D29" s="758"/>
      <c r="E29" s="758"/>
      <c r="F29" s="758"/>
      <c r="G29" s="758"/>
      <c r="H29" s="758"/>
      <c r="I29" s="758"/>
      <c r="J29" s="758"/>
      <c r="K29" s="758"/>
      <c r="L29" s="759"/>
      <c r="M29" s="456"/>
      <c r="N29" s="456"/>
      <c r="O29" s="456"/>
      <c r="P29" s="456"/>
      <c r="Q29" s="456"/>
      <c r="R29" s="456"/>
      <c r="S29" s="456"/>
      <c r="T29" s="456"/>
      <c r="U29" s="498">
        <v>43</v>
      </c>
      <c r="V29" s="78">
        <v>0</v>
      </c>
      <c r="W29" s="82">
        <f>V29-U29</f>
        <v>-43</v>
      </c>
      <c r="X29" s="456">
        <f>(V29/U29)*100</f>
        <v>0</v>
      </c>
      <c r="Y29" s="456"/>
      <c r="Z29" s="456"/>
      <c r="AA29" s="456"/>
      <c r="AB29" s="456"/>
      <c r="AC29" s="498">
        <v>43</v>
      </c>
      <c r="AD29" s="78">
        <v>0</v>
      </c>
      <c r="AE29" s="82">
        <f>AD29-AC29</f>
        <v>-43</v>
      </c>
      <c r="AF29" s="456">
        <f>(AD29/AC29)*100</f>
        <v>0</v>
      </c>
    </row>
    <row r="30" spans="1:32" s="459" customFormat="1" ht="33.75" customHeight="1">
      <c r="A30" s="460"/>
      <c r="B30" s="728" t="s">
        <v>513</v>
      </c>
      <c r="C30" s="729"/>
      <c r="D30" s="729"/>
      <c r="E30" s="729"/>
      <c r="F30" s="729"/>
      <c r="G30" s="729"/>
      <c r="H30" s="729"/>
      <c r="I30" s="729"/>
      <c r="J30" s="729"/>
      <c r="K30" s="729"/>
      <c r="L30" s="730"/>
      <c r="M30" s="456"/>
      <c r="N30" s="456"/>
      <c r="O30" s="456"/>
      <c r="P30" s="456"/>
      <c r="Q30" s="456"/>
      <c r="R30" s="456"/>
      <c r="S30" s="456"/>
      <c r="T30" s="456"/>
      <c r="U30" s="499">
        <v>23</v>
      </c>
      <c r="V30" s="78">
        <v>0</v>
      </c>
      <c r="W30" s="82">
        <f t="shared" ref="W30:W33" si="0">V30-U30</f>
        <v>-23</v>
      </c>
      <c r="X30" s="456">
        <f t="shared" ref="X30:X34" si="1">(V30/U30)*100</f>
        <v>0</v>
      </c>
      <c r="Y30" s="456"/>
      <c r="Z30" s="456"/>
      <c r="AA30" s="456"/>
      <c r="AB30" s="456"/>
      <c r="AC30" s="499">
        <v>23</v>
      </c>
      <c r="AD30" s="78">
        <v>0</v>
      </c>
      <c r="AE30" s="82">
        <f t="shared" ref="AE30:AE33" si="2">AD30-AC30</f>
        <v>-23</v>
      </c>
      <c r="AF30" s="456">
        <f t="shared" ref="AF30:AF33" si="3">(AD30/AC30)*100</f>
        <v>0</v>
      </c>
    </row>
    <row r="31" spans="1:32" s="459" customFormat="1" ht="33.75" customHeight="1">
      <c r="A31" s="460"/>
      <c r="B31" s="728" t="s">
        <v>514</v>
      </c>
      <c r="C31" s="729"/>
      <c r="D31" s="729"/>
      <c r="E31" s="729"/>
      <c r="F31" s="729"/>
      <c r="G31" s="729"/>
      <c r="H31" s="729"/>
      <c r="I31" s="729"/>
      <c r="J31" s="729"/>
      <c r="K31" s="729"/>
      <c r="L31" s="730"/>
      <c r="M31" s="456"/>
      <c r="N31" s="456"/>
      <c r="O31" s="456"/>
      <c r="P31" s="456"/>
      <c r="Q31" s="456"/>
      <c r="R31" s="456"/>
      <c r="S31" s="456"/>
      <c r="T31" s="456"/>
      <c r="U31" s="499">
        <v>20</v>
      </c>
      <c r="V31" s="78">
        <v>0</v>
      </c>
      <c r="W31" s="82">
        <f t="shared" si="0"/>
        <v>-20</v>
      </c>
      <c r="X31" s="456">
        <f t="shared" si="1"/>
        <v>0</v>
      </c>
      <c r="Y31" s="456"/>
      <c r="Z31" s="456"/>
      <c r="AA31" s="456"/>
      <c r="AB31" s="456"/>
      <c r="AC31" s="499">
        <v>20</v>
      </c>
      <c r="AD31" s="78">
        <v>0</v>
      </c>
      <c r="AE31" s="82">
        <f t="shared" si="2"/>
        <v>-20</v>
      </c>
      <c r="AF31" s="456">
        <f t="shared" si="3"/>
        <v>0</v>
      </c>
    </row>
    <row r="32" spans="1:32" ht="28.5" hidden="1" customHeight="1">
      <c r="A32" s="112"/>
      <c r="B32" s="700"/>
      <c r="C32" s="701"/>
      <c r="D32" s="701"/>
      <c r="E32" s="701"/>
      <c r="F32" s="701"/>
      <c r="G32" s="701"/>
      <c r="H32" s="701"/>
      <c r="I32" s="701"/>
      <c r="J32" s="701"/>
      <c r="K32" s="701"/>
      <c r="L32" s="702"/>
      <c r="M32" s="82"/>
      <c r="N32" s="82"/>
      <c r="O32" s="82">
        <f>N32-M32</f>
        <v>0</v>
      </c>
      <c r="P32" s="234"/>
      <c r="Q32" s="82"/>
      <c r="R32" s="143"/>
      <c r="S32" s="82">
        <f>R32-Q32</f>
        <v>0</v>
      </c>
      <c r="T32" s="236"/>
      <c r="U32" s="500"/>
      <c r="V32" s="82"/>
      <c r="W32" s="82">
        <f t="shared" si="0"/>
        <v>0</v>
      </c>
      <c r="X32" s="456" t="e">
        <f t="shared" si="1"/>
        <v>#DIV/0!</v>
      </c>
      <c r="Y32" s="82"/>
      <c r="Z32" s="82"/>
      <c r="AA32" s="82">
        <f>Z32-Y32</f>
        <v>0</v>
      </c>
      <c r="AB32" s="401"/>
      <c r="AC32" s="500"/>
      <c r="AD32" s="82"/>
      <c r="AE32" s="82">
        <f t="shared" si="2"/>
        <v>0</v>
      </c>
      <c r="AF32" s="456" t="e">
        <f t="shared" si="3"/>
        <v>#DIV/0!</v>
      </c>
    </row>
    <row r="33" spans="1:32" ht="33.75" customHeight="1">
      <c r="A33" s="721" t="s">
        <v>50</v>
      </c>
      <c r="B33" s="722"/>
      <c r="C33" s="722"/>
      <c r="D33" s="722"/>
      <c r="E33" s="722"/>
      <c r="F33" s="722"/>
      <c r="G33" s="722"/>
      <c r="H33" s="722"/>
      <c r="I33" s="722"/>
      <c r="J33" s="722"/>
      <c r="K33" s="722"/>
      <c r="L33" s="723"/>
      <c r="M33" s="78">
        <f>SUM(M32:M32)</f>
        <v>0</v>
      </c>
      <c r="N33" s="78">
        <f>SUM(N32:N32)</f>
        <v>0</v>
      </c>
      <c r="O33" s="78">
        <f>SUM(O32:O32)</f>
        <v>0</v>
      </c>
      <c r="P33" s="235"/>
      <c r="Q33" s="78">
        <f>SUM(Q32:Q32)</f>
        <v>0</v>
      </c>
      <c r="R33" s="78">
        <f>SUM(R32:R32)</f>
        <v>0</v>
      </c>
      <c r="S33" s="78">
        <f>SUM(S32:S32)</f>
        <v>0</v>
      </c>
      <c r="T33" s="233"/>
      <c r="U33" s="205">
        <f>+U29</f>
        <v>43</v>
      </c>
      <c r="V33" s="78">
        <v>0</v>
      </c>
      <c r="W33" s="82">
        <f t="shared" si="0"/>
        <v>-43</v>
      </c>
      <c r="X33" s="456">
        <f t="shared" si="1"/>
        <v>0</v>
      </c>
      <c r="Y33" s="205">
        <f t="shared" ref="Y33:AC33" si="4">+Y29</f>
        <v>0</v>
      </c>
      <c r="Z33" s="205">
        <f t="shared" si="4"/>
        <v>0</v>
      </c>
      <c r="AA33" s="205">
        <f t="shared" si="4"/>
        <v>0</v>
      </c>
      <c r="AB33" s="205">
        <f t="shared" si="4"/>
        <v>0</v>
      </c>
      <c r="AC33" s="205">
        <f t="shared" si="4"/>
        <v>43</v>
      </c>
      <c r="AD33" s="78">
        <v>0</v>
      </c>
      <c r="AE33" s="82">
        <f t="shared" si="2"/>
        <v>-43</v>
      </c>
      <c r="AF33" s="456">
        <f t="shared" si="3"/>
        <v>0</v>
      </c>
    </row>
    <row r="34" spans="1:32" ht="34.5" customHeight="1">
      <c r="A34" s="700" t="s">
        <v>51</v>
      </c>
      <c r="B34" s="701"/>
      <c r="C34" s="701"/>
      <c r="D34" s="701"/>
      <c r="E34" s="701"/>
      <c r="F34" s="701"/>
      <c r="G34" s="701"/>
      <c r="H34" s="701"/>
      <c r="I34" s="701"/>
      <c r="J34" s="701"/>
      <c r="K34" s="701"/>
      <c r="L34" s="702"/>
      <c r="M34" s="138"/>
      <c r="N34" s="138"/>
      <c r="O34" s="138"/>
      <c r="P34" s="138"/>
      <c r="Q34" s="138"/>
      <c r="R34" s="138"/>
      <c r="S34" s="138"/>
      <c r="T34" s="138"/>
      <c r="U34" s="138">
        <v>100</v>
      </c>
      <c r="V34" s="138">
        <f>V29</f>
        <v>0</v>
      </c>
      <c r="W34" s="82">
        <f>V34-U34</f>
        <v>-100</v>
      </c>
      <c r="X34" s="456">
        <f t="shared" si="1"/>
        <v>0</v>
      </c>
      <c r="Y34" s="138"/>
      <c r="Z34" s="138"/>
      <c r="AA34" s="138"/>
      <c r="AB34" s="138"/>
      <c r="AC34" s="138">
        <v>100</v>
      </c>
      <c r="AD34" s="138">
        <f>AD29</f>
        <v>0</v>
      </c>
      <c r="AE34" s="82">
        <f>AD34-AC34</f>
        <v>-100</v>
      </c>
      <c r="AF34" s="138">
        <f t="shared" ref="AF34" si="5">AF29</f>
        <v>0</v>
      </c>
    </row>
    <row r="35" spans="1:32" ht="15" customHeight="1">
      <c r="A35" s="114"/>
      <c r="B35" s="114"/>
      <c r="C35" s="114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97"/>
      <c r="X35" s="97"/>
      <c r="Y35" s="97"/>
      <c r="Z35" s="97"/>
      <c r="AA35" s="97"/>
      <c r="AB35" s="97"/>
      <c r="AC35" s="97"/>
      <c r="AD35" s="97"/>
      <c r="AE35" s="97"/>
      <c r="AF35" s="97"/>
    </row>
    <row r="36" spans="1:32" ht="15" customHeight="1">
      <c r="A36" s="114"/>
      <c r="B36" s="114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97"/>
      <c r="X36" s="97"/>
      <c r="Y36" s="97"/>
      <c r="Z36" s="97"/>
      <c r="AA36" s="97"/>
      <c r="AB36" s="97"/>
      <c r="AC36" s="97"/>
      <c r="AD36" s="97"/>
      <c r="AE36" s="97"/>
      <c r="AF36" s="97"/>
    </row>
    <row r="37" spans="1:32" s="55" customFormat="1" ht="31.5" customHeight="1">
      <c r="A37" s="110"/>
      <c r="B37" s="110"/>
      <c r="C37" s="110" t="s">
        <v>344</v>
      </c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</row>
    <row r="38" spans="1:32" s="56" customFormat="1" ht="20.25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116"/>
      <c r="L38" s="97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693" t="s">
        <v>320</v>
      </c>
      <c r="AE38" s="693"/>
      <c r="AF38" s="693"/>
    </row>
    <row r="39" spans="1:32" s="57" customFormat="1" ht="34.5" customHeight="1">
      <c r="A39" s="558" t="s">
        <v>47</v>
      </c>
      <c r="B39" s="608" t="s">
        <v>176</v>
      </c>
      <c r="C39" s="610"/>
      <c r="D39" s="542" t="s">
        <v>178</v>
      </c>
      <c r="E39" s="542"/>
      <c r="F39" s="542" t="s">
        <v>126</v>
      </c>
      <c r="G39" s="542"/>
      <c r="H39" s="542" t="s">
        <v>280</v>
      </c>
      <c r="I39" s="542"/>
      <c r="J39" s="542" t="s">
        <v>281</v>
      </c>
      <c r="K39" s="542"/>
      <c r="L39" s="542" t="s">
        <v>502</v>
      </c>
      <c r="M39" s="542"/>
      <c r="N39" s="542"/>
      <c r="O39" s="542"/>
      <c r="P39" s="542"/>
      <c r="Q39" s="542"/>
      <c r="R39" s="542"/>
      <c r="S39" s="542"/>
      <c r="T39" s="542"/>
      <c r="U39" s="542"/>
      <c r="V39" s="542" t="s">
        <v>177</v>
      </c>
      <c r="W39" s="542"/>
      <c r="X39" s="542"/>
      <c r="Y39" s="542"/>
      <c r="Z39" s="542"/>
      <c r="AA39" s="542" t="s">
        <v>283</v>
      </c>
      <c r="AB39" s="542"/>
      <c r="AC39" s="542"/>
      <c r="AD39" s="542"/>
      <c r="AE39" s="542"/>
      <c r="AF39" s="542"/>
    </row>
    <row r="40" spans="1:32" s="57" customFormat="1" ht="52.5" customHeight="1">
      <c r="A40" s="558"/>
      <c r="B40" s="697"/>
      <c r="C40" s="698"/>
      <c r="D40" s="542"/>
      <c r="E40" s="542"/>
      <c r="F40" s="542"/>
      <c r="G40" s="542"/>
      <c r="H40" s="542"/>
      <c r="I40" s="542"/>
      <c r="J40" s="542"/>
      <c r="K40" s="542"/>
      <c r="L40" s="542" t="s">
        <v>162</v>
      </c>
      <c r="M40" s="542"/>
      <c r="N40" s="542" t="s">
        <v>165</v>
      </c>
      <c r="O40" s="542"/>
      <c r="P40" s="542" t="s">
        <v>166</v>
      </c>
      <c r="Q40" s="542"/>
      <c r="R40" s="542"/>
      <c r="S40" s="542"/>
      <c r="T40" s="542"/>
      <c r="U40" s="542"/>
      <c r="V40" s="542"/>
      <c r="W40" s="542"/>
      <c r="X40" s="542"/>
      <c r="Y40" s="542"/>
      <c r="Z40" s="542"/>
      <c r="AA40" s="542"/>
      <c r="AB40" s="542"/>
      <c r="AC40" s="542"/>
      <c r="AD40" s="542"/>
      <c r="AE40" s="542"/>
      <c r="AF40" s="542"/>
    </row>
    <row r="41" spans="1:32" s="58" customFormat="1" ht="100.5" customHeight="1">
      <c r="A41" s="558"/>
      <c r="B41" s="611"/>
      <c r="C41" s="613"/>
      <c r="D41" s="542"/>
      <c r="E41" s="542"/>
      <c r="F41" s="542"/>
      <c r="G41" s="542"/>
      <c r="H41" s="542"/>
      <c r="I41" s="542"/>
      <c r="J41" s="542"/>
      <c r="K41" s="542"/>
      <c r="L41" s="542"/>
      <c r="M41" s="542"/>
      <c r="N41" s="542"/>
      <c r="O41" s="542"/>
      <c r="P41" s="542" t="s">
        <v>163</v>
      </c>
      <c r="Q41" s="542"/>
      <c r="R41" s="542" t="s">
        <v>164</v>
      </c>
      <c r="S41" s="542"/>
      <c r="T41" s="542" t="s">
        <v>435</v>
      </c>
      <c r="U41" s="542"/>
      <c r="V41" s="542"/>
      <c r="W41" s="542"/>
      <c r="X41" s="542"/>
      <c r="Y41" s="542"/>
      <c r="Z41" s="542"/>
      <c r="AA41" s="542"/>
      <c r="AB41" s="542"/>
      <c r="AC41" s="542"/>
      <c r="AD41" s="542"/>
      <c r="AE41" s="542"/>
      <c r="AF41" s="542"/>
    </row>
    <row r="42" spans="1:32" s="57" customFormat="1" ht="24" customHeight="1">
      <c r="A42" s="100">
        <v>1</v>
      </c>
      <c r="B42" s="650">
        <v>2</v>
      </c>
      <c r="C42" s="651"/>
      <c r="D42" s="542">
        <v>3</v>
      </c>
      <c r="E42" s="542"/>
      <c r="F42" s="542">
        <v>4</v>
      </c>
      <c r="G42" s="542"/>
      <c r="H42" s="542">
        <v>5</v>
      </c>
      <c r="I42" s="542"/>
      <c r="J42" s="542">
        <v>6</v>
      </c>
      <c r="K42" s="542"/>
      <c r="L42" s="650">
        <v>7</v>
      </c>
      <c r="M42" s="651"/>
      <c r="N42" s="650">
        <v>8</v>
      </c>
      <c r="O42" s="651"/>
      <c r="P42" s="542">
        <v>9</v>
      </c>
      <c r="Q42" s="542"/>
      <c r="R42" s="558">
        <v>10</v>
      </c>
      <c r="S42" s="558"/>
      <c r="T42" s="542">
        <v>11</v>
      </c>
      <c r="U42" s="542"/>
      <c r="V42" s="542">
        <v>12</v>
      </c>
      <c r="W42" s="542"/>
      <c r="X42" s="542"/>
      <c r="Y42" s="542"/>
      <c r="Z42" s="542"/>
      <c r="AA42" s="542">
        <v>13</v>
      </c>
      <c r="AB42" s="542"/>
      <c r="AC42" s="542"/>
      <c r="AD42" s="542"/>
      <c r="AE42" s="542"/>
      <c r="AF42" s="542"/>
    </row>
    <row r="43" spans="1:32" s="57" customFormat="1" ht="123" customHeight="1">
      <c r="A43" s="100">
        <v>1</v>
      </c>
      <c r="B43" s="689"/>
      <c r="C43" s="690"/>
      <c r="D43" s="688"/>
      <c r="E43" s="688"/>
      <c r="F43" s="622"/>
      <c r="G43" s="622"/>
      <c r="H43" s="687" t="s">
        <v>439</v>
      </c>
      <c r="I43" s="687"/>
      <c r="J43" s="687"/>
      <c r="K43" s="687"/>
      <c r="L43" s="623"/>
      <c r="M43" s="625"/>
      <c r="N43" s="623"/>
      <c r="O43" s="625"/>
      <c r="P43" s="687"/>
      <c r="Q43" s="687"/>
      <c r="R43" s="687"/>
      <c r="S43" s="687"/>
      <c r="T43" s="687"/>
      <c r="U43" s="687"/>
      <c r="V43" s="756"/>
      <c r="W43" s="756"/>
      <c r="X43" s="756"/>
      <c r="Y43" s="756"/>
      <c r="Z43" s="756"/>
      <c r="AA43" s="663"/>
      <c r="AB43" s="663"/>
      <c r="AC43" s="663"/>
      <c r="AD43" s="663"/>
      <c r="AE43" s="663"/>
      <c r="AF43" s="663"/>
    </row>
    <row r="44" spans="1:32" s="57" customFormat="1" ht="9.75" hidden="1" customHeight="1">
      <c r="A44" s="117"/>
      <c r="B44" s="685"/>
      <c r="C44" s="686"/>
      <c r="D44" s="688"/>
      <c r="E44" s="688"/>
      <c r="F44" s="622"/>
      <c r="G44" s="622"/>
      <c r="H44" s="622"/>
      <c r="I44" s="622"/>
      <c r="J44" s="622"/>
      <c r="K44" s="622"/>
      <c r="L44" s="626"/>
      <c r="M44" s="628"/>
      <c r="N44" s="626"/>
      <c r="O44" s="628"/>
      <c r="P44" s="622"/>
      <c r="Q44" s="622"/>
      <c r="R44" s="622"/>
      <c r="S44" s="622"/>
      <c r="T44" s="622"/>
      <c r="U44" s="622"/>
      <c r="V44" s="751"/>
      <c r="W44" s="751"/>
      <c r="X44" s="751"/>
      <c r="Y44" s="751"/>
      <c r="Z44" s="751"/>
      <c r="AA44" s="663"/>
      <c r="AB44" s="663"/>
      <c r="AC44" s="663"/>
      <c r="AD44" s="663"/>
      <c r="AE44" s="663"/>
      <c r="AF44" s="663"/>
    </row>
    <row r="45" spans="1:32" s="57" customFormat="1" ht="37.5" customHeight="1">
      <c r="A45" s="753" t="s">
        <v>50</v>
      </c>
      <c r="B45" s="754"/>
      <c r="C45" s="754"/>
      <c r="D45" s="754"/>
      <c r="E45" s="755"/>
      <c r="F45" s="621">
        <f>SUM(F43:F44)</f>
        <v>0</v>
      </c>
      <c r="G45" s="621"/>
      <c r="H45" s="621">
        <f>SUM(H43:H44)</f>
        <v>0</v>
      </c>
      <c r="I45" s="621"/>
      <c r="J45" s="621">
        <f>SUM(J43:J44)</f>
        <v>0</v>
      </c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752"/>
      <c r="W45" s="752"/>
      <c r="X45" s="752"/>
      <c r="Y45" s="752"/>
      <c r="Z45" s="752"/>
      <c r="AA45" s="647"/>
      <c r="AB45" s="647"/>
      <c r="AC45" s="647"/>
      <c r="AD45" s="647"/>
      <c r="AE45" s="647"/>
      <c r="AF45" s="647"/>
    </row>
    <row r="46" spans="1:32" ht="15" customHeight="1">
      <c r="A46" s="114"/>
      <c r="B46" s="114"/>
      <c r="C46" s="114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97"/>
      <c r="X46" s="97"/>
      <c r="Y46" s="97"/>
      <c r="Z46" s="97"/>
      <c r="AA46" s="97"/>
      <c r="AB46" s="97"/>
      <c r="AC46" s="97"/>
      <c r="AD46" s="97"/>
      <c r="AE46" s="97"/>
      <c r="AF46" s="97"/>
    </row>
    <row r="47" spans="1:32" ht="15" customHeight="1">
      <c r="A47" s="114"/>
      <c r="B47" s="114"/>
      <c r="C47" s="114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97"/>
      <c r="X47" s="97"/>
      <c r="Y47" s="97"/>
      <c r="Z47" s="97"/>
      <c r="AA47" s="97"/>
      <c r="AB47" s="97"/>
      <c r="AC47" s="97"/>
      <c r="AD47" s="97"/>
      <c r="AE47" s="97"/>
      <c r="AF47" s="97"/>
    </row>
    <row r="48" spans="1:32" ht="15" customHeight="1">
      <c r="A48" s="114"/>
      <c r="B48" s="114"/>
      <c r="C48" s="114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97"/>
      <c r="X48" s="97"/>
      <c r="Y48" s="97"/>
      <c r="Z48" s="97"/>
      <c r="AA48" s="97"/>
      <c r="AB48" s="97"/>
      <c r="AC48" s="97"/>
      <c r="AD48" s="97"/>
      <c r="AE48" s="97"/>
      <c r="AF48" s="97"/>
    </row>
    <row r="49" spans="1:32" ht="15" customHeight="1">
      <c r="A49" s="114"/>
      <c r="B49" s="114"/>
      <c r="C49" s="114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97"/>
      <c r="X49" s="97"/>
      <c r="Y49" s="97"/>
      <c r="Z49" s="97"/>
      <c r="AA49" s="97"/>
      <c r="AB49" s="97"/>
      <c r="AC49" s="97"/>
      <c r="AD49" s="97"/>
      <c r="AE49" s="97"/>
      <c r="AF49" s="97"/>
    </row>
    <row r="50" spans="1:32" s="380" customFormat="1" ht="32.25" customHeight="1">
      <c r="A50" s="377"/>
      <c r="B50" s="562" t="s">
        <v>445</v>
      </c>
      <c r="C50" s="562"/>
      <c r="D50" s="562"/>
      <c r="E50" s="562"/>
      <c r="F50" s="562"/>
      <c r="G50" s="562"/>
      <c r="H50" s="378"/>
      <c r="I50" s="378"/>
      <c r="J50" s="378"/>
      <c r="K50" s="378"/>
      <c r="L50" s="378"/>
      <c r="M50" s="750" t="s">
        <v>161</v>
      </c>
      <c r="N50" s="750"/>
      <c r="O50" s="750"/>
      <c r="P50" s="750"/>
      <c r="Q50" s="750"/>
      <c r="R50" s="378"/>
      <c r="S50" s="378"/>
      <c r="T50" s="378"/>
      <c r="U50" s="378"/>
      <c r="V50" s="378"/>
      <c r="W50" s="562" t="s">
        <v>496</v>
      </c>
      <c r="X50" s="562"/>
      <c r="Y50" s="562"/>
      <c r="Z50" s="562"/>
      <c r="AA50" s="562"/>
      <c r="AB50" s="379"/>
      <c r="AC50" s="379"/>
      <c r="AD50" s="379"/>
      <c r="AE50" s="379"/>
      <c r="AF50" s="379"/>
    </row>
    <row r="51" spans="1:32" s="318" customFormat="1" ht="33.75" customHeight="1">
      <c r="B51" s="547" t="s">
        <v>65</v>
      </c>
      <c r="C51" s="547"/>
      <c r="D51" s="547"/>
      <c r="E51" s="547"/>
      <c r="F51" s="547"/>
      <c r="G51" s="547"/>
      <c r="H51" s="381"/>
      <c r="I51" s="381"/>
      <c r="J51" s="381"/>
      <c r="K51" s="381"/>
      <c r="L51" s="381"/>
      <c r="M51" s="547" t="s">
        <v>66</v>
      </c>
      <c r="N51" s="547"/>
      <c r="O51" s="547"/>
      <c r="P51" s="547"/>
      <c r="Q51" s="547"/>
      <c r="V51" s="319"/>
      <c r="W51" s="547" t="s">
        <v>93</v>
      </c>
      <c r="X51" s="547"/>
      <c r="Y51" s="547"/>
      <c r="Z51" s="547"/>
      <c r="AA51" s="547"/>
    </row>
    <row r="52" spans="1:32" s="289" customFormat="1">
      <c r="F52" s="294"/>
      <c r="G52" s="294"/>
      <c r="H52" s="294"/>
      <c r="I52" s="294"/>
      <c r="J52" s="294"/>
      <c r="K52" s="294"/>
      <c r="L52" s="294"/>
      <c r="Q52" s="294"/>
      <c r="R52" s="294"/>
      <c r="S52" s="294"/>
      <c r="T52" s="294"/>
      <c r="X52" s="294"/>
      <c r="Y52" s="294"/>
      <c r="Z52" s="294"/>
      <c r="AA52" s="294"/>
    </row>
    <row r="53" spans="1:32">
      <c r="C53" s="59"/>
      <c r="D53" s="59"/>
      <c r="E53" s="59"/>
      <c r="F53" s="59"/>
      <c r="G53" s="59"/>
      <c r="H53" s="59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59"/>
      <c r="V53" s="59"/>
    </row>
    <row r="54" spans="1:32" s="692" customFormat="1" ht="12.75">
      <c r="A54" s="691" t="s">
        <v>327</v>
      </c>
    </row>
    <row r="55" spans="1:32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</row>
    <row r="56" spans="1:32">
      <c r="C56" s="61"/>
    </row>
    <row r="59" spans="1:32" ht="19.5">
      <c r="C59" s="62"/>
    </row>
    <row r="60" spans="1:32" ht="19.5">
      <c r="C60" s="62"/>
    </row>
    <row r="61" spans="1:32" ht="19.5">
      <c r="C61" s="62"/>
    </row>
    <row r="62" spans="1:32" ht="19.5">
      <c r="C62" s="62"/>
    </row>
    <row r="63" spans="1:32" ht="19.5">
      <c r="C63" s="62"/>
    </row>
    <row r="64" spans="1:32" ht="19.5">
      <c r="C64" s="62"/>
    </row>
    <row r="65" spans="3:3" ht="19.5">
      <c r="C65" s="62"/>
    </row>
  </sheetData>
  <mergeCells count="191">
    <mergeCell ref="AA17:AC17"/>
    <mergeCell ref="AA18:AC18"/>
    <mergeCell ref="H18:O18"/>
    <mergeCell ref="P40:U40"/>
    <mergeCell ref="X18:Z18"/>
    <mergeCell ref="Y26:Y27"/>
    <mergeCell ref="Z26:Z27"/>
    <mergeCell ref="B30:L30"/>
    <mergeCell ref="B29:L29"/>
    <mergeCell ref="X20:Z20"/>
    <mergeCell ref="V43:Z43"/>
    <mergeCell ref="N42:O42"/>
    <mergeCell ref="R17:T17"/>
    <mergeCell ref="P42:Q42"/>
    <mergeCell ref="P44:Q44"/>
    <mergeCell ref="V42:Z42"/>
    <mergeCell ref="T41:U41"/>
    <mergeCell ref="R20:T20"/>
    <mergeCell ref="N44:O44"/>
    <mergeCell ref="B51:G51"/>
    <mergeCell ref="W51:AA51"/>
    <mergeCell ref="M50:Q50"/>
    <mergeCell ref="M51:Q51"/>
    <mergeCell ref="V44:Z44"/>
    <mergeCell ref="R45:S45"/>
    <mergeCell ref="H45:I45"/>
    <mergeCell ref="L45:M45"/>
    <mergeCell ref="N45:O45"/>
    <mergeCell ref="B50:G50"/>
    <mergeCell ref="W50:AA50"/>
    <mergeCell ref="T45:U45"/>
    <mergeCell ref="V45:Z45"/>
    <mergeCell ref="J45:K45"/>
    <mergeCell ref="P45:Q45"/>
    <mergeCell ref="F45:G45"/>
    <mergeCell ref="A45:E45"/>
    <mergeCell ref="T44:U44"/>
    <mergeCell ref="G8:Q8"/>
    <mergeCell ref="U8:W8"/>
    <mergeCell ref="X7:Z7"/>
    <mergeCell ref="AA26:AA27"/>
    <mergeCell ref="AB26:AB27"/>
    <mergeCell ref="AC25:AF25"/>
    <mergeCell ref="U25:X25"/>
    <mergeCell ref="AA9:AC9"/>
    <mergeCell ref="Z24:AB24"/>
    <mergeCell ref="X15:Z16"/>
    <mergeCell ref="AA20:AC20"/>
    <mergeCell ref="AA19:AC19"/>
    <mergeCell ref="X19:Z19"/>
    <mergeCell ref="X17:Z17"/>
    <mergeCell ref="U17:W17"/>
    <mergeCell ref="U15:W16"/>
    <mergeCell ref="AD17:AF17"/>
    <mergeCell ref="AD18:AF18"/>
    <mergeCell ref="AD19:AF19"/>
    <mergeCell ref="U20:W20"/>
    <mergeCell ref="AD14:AF16"/>
    <mergeCell ref="AA14:AC16"/>
    <mergeCell ref="U18:W18"/>
    <mergeCell ref="U19:W19"/>
    <mergeCell ref="D4:F5"/>
    <mergeCell ref="G7:Q7"/>
    <mergeCell ref="X6:Z6"/>
    <mergeCell ref="D6:F6"/>
    <mergeCell ref="D7:F7"/>
    <mergeCell ref="B6:C6"/>
    <mergeCell ref="B7:C7"/>
    <mergeCell ref="AD4:AF5"/>
    <mergeCell ref="AA4:AC5"/>
    <mergeCell ref="R4:Z4"/>
    <mergeCell ref="R5:T5"/>
    <mergeCell ref="AD6:AF6"/>
    <mergeCell ref="AA7:AC7"/>
    <mergeCell ref="AA6:AC6"/>
    <mergeCell ref="R15:T16"/>
    <mergeCell ref="R18:T18"/>
    <mergeCell ref="R19:T19"/>
    <mergeCell ref="P18:Q18"/>
    <mergeCell ref="P19:Q19"/>
    <mergeCell ref="Q26:Q27"/>
    <mergeCell ref="P17:Q17"/>
    <mergeCell ref="A4:A5"/>
    <mergeCell ref="U7:W7"/>
    <mergeCell ref="U5:W5"/>
    <mergeCell ref="O26:O27"/>
    <mergeCell ref="B8:C8"/>
    <mergeCell ref="D8:F8"/>
    <mergeCell ref="H17:O17"/>
    <mergeCell ref="A20:Q20"/>
    <mergeCell ref="D14:G16"/>
    <mergeCell ref="P14:Q16"/>
    <mergeCell ref="R14:Z14"/>
    <mergeCell ref="X5:Z5"/>
    <mergeCell ref="R6:T6"/>
    <mergeCell ref="U6:W6"/>
    <mergeCell ref="G4:Q5"/>
    <mergeCell ref="G6:Q6"/>
    <mergeCell ref="B4:C5"/>
    <mergeCell ref="A9:Q9"/>
    <mergeCell ref="A33:L33"/>
    <mergeCell ref="B32:L32"/>
    <mergeCell ref="B14:C16"/>
    <mergeCell ref="B17:C17"/>
    <mergeCell ref="D18:G18"/>
    <mergeCell ref="D19:G19"/>
    <mergeCell ref="B19:C19"/>
    <mergeCell ref="B18:C18"/>
    <mergeCell ref="D17:G17"/>
    <mergeCell ref="B31:L31"/>
    <mergeCell ref="A14:A16"/>
    <mergeCell ref="H14:O16"/>
    <mergeCell ref="M25:P25"/>
    <mergeCell ref="P26:P27"/>
    <mergeCell ref="M26:M27"/>
    <mergeCell ref="N26:N27"/>
    <mergeCell ref="H19:O19"/>
    <mergeCell ref="U9:W9"/>
    <mergeCell ref="R7:T7"/>
    <mergeCell ref="X8:Z8"/>
    <mergeCell ref="R8:T8"/>
    <mergeCell ref="AD7:AF7"/>
    <mergeCell ref="AD8:AF8"/>
    <mergeCell ref="AA8:AC8"/>
    <mergeCell ref="AD9:AF9"/>
    <mergeCell ref="X9:Z9"/>
    <mergeCell ref="R9:T9"/>
    <mergeCell ref="D42:E42"/>
    <mergeCell ref="B39:C41"/>
    <mergeCell ref="L39:U39"/>
    <mergeCell ref="B28:L28"/>
    <mergeCell ref="J42:K42"/>
    <mergeCell ref="P41:Q41"/>
    <mergeCell ref="R41:S41"/>
    <mergeCell ref="B42:C42"/>
    <mergeCell ref="U26:U27"/>
    <mergeCell ref="L40:M41"/>
    <mergeCell ref="H39:I41"/>
    <mergeCell ref="H42:I42"/>
    <mergeCell ref="A34:L34"/>
    <mergeCell ref="A39:A41"/>
    <mergeCell ref="J39:K41"/>
    <mergeCell ref="L42:M42"/>
    <mergeCell ref="A54:XFD54"/>
    <mergeCell ref="AA39:AF41"/>
    <mergeCell ref="AD38:AF38"/>
    <mergeCell ref="W26:W27"/>
    <mergeCell ref="X26:X27"/>
    <mergeCell ref="AC26:AC27"/>
    <mergeCell ref="AA43:AF43"/>
    <mergeCell ref="AA42:AF42"/>
    <mergeCell ref="AD26:AD27"/>
    <mergeCell ref="H43:I43"/>
    <mergeCell ref="H44:I44"/>
    <mergeCell ref="J44:K44"/>
    <mergeCell ref="A25:A27"/>
    <mergeCell ref="AE26:AE27"/>
    <mergeCell ref="AF26:AF27"/>
    <mergeCell ref="Y25:AB25"/>
    <mergeCell ref="S26:S27"/>
    <mergeCell ref="D44:E44"/>
    <mergeCell ref="L44:M44"/>
    <mergeCell ref="R42:S42"/>
    <mergeCell ref="T42:U42"/>
    <mergeCell ref="N40:O41"/>
    <mergeCell ref="F39:G41"/>
    <mergeCell ref="F42:G42"/>
    <mergeCell ref="AD1:AF1"/>
    <mergeCell ref="AA44:AF44"/>
    <mergeCell ref="AA45:AF45"/>
    <mergeCell ref="T26:T27"/>
    <mergeCell ref="V26:V27"/>
    <mergeCell ref="B25:L27"/>
    <mergeCell ref="D39:E41"/>
    <mergeCell ref="AD20:AF20"/>
    <mergeCell ref="AD24:AF24"/>
    <mergeCell ref="Q25:T25"/>
    <mergeCell ref="V39:Z41"/>
    <mergeCell ref="F44:G44"/>
    <mergeCell ref="F43:G43"/>
    <mergeCell ref="B44:C44"/>
    <mergeCell ref="R44:S44"/>
    <mergeCell ref="L43:M43"/>
    <mergeCell ref="N43:O43"/>
    <mergeCell ref="J43:K43"/>
    <mergeCell ref="R26:R27"/>
    <mergeCell ref="D43:E43"/>
    <mergeCell ref="B43:C43"/>
    <mergeCell ref="P43:Q43"/>
    <mergeCell ref="T43:U43"/>
    <mergeCell ref="R43:S43"/>
  </mergeCells>
  <phoneticPr fontId="3" type="noConversion"/>
  <pageMargins left="0.59055118110236227" right="0.59055118110236227" top="0.98425196850393704" bottom="0.59055118110236227" header="0.31496062992125984" footer="0.31496062992125984"/>
  <pageSetup paperSize="9" scale="32" orientation="landscape" verticalDpi="1200" r:id="rId1"/>
  <headerFooter alignWithMargins="0"/>
  <ignoredErrors>
    <ignoredError sqref="U20:Z20 R9 U9:Z9 R20 M33:N33 F45:K45" formulaRange="1"/>
    <ignoredError sqref="AA34:AB34 S34:T34" evalError="1" formulaRange="1"/>
    <ignoredError sqref="AE7:AF7 AD18:AF19 AE9:AF9 AD20:AF20 AE8:AF8" evalError="1"/>
    <ignoredError sqref="Q33:R33" evalError="1" formula="1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H18"/>
  <sheetViews>
    <sheetView view="pageBreakPreview" topLeftCell="A7" zoomScale="75" zoomScaleNormal="75" zoomScaleSheetLayoutView="75" workbookViewId="0">
      <selection activeCell="J9" sqref="J9"/>
    </sheetView>
  </sheetViews>
  <sheetFormatPr defaultRowHeight="12.75"/>
  <cols>
    <col min="1" max="1" width="39.42578125" customWidth="1"/>
    <col min="2" max="2" width="12.85546875" customWidth="1"/>
    <col min="3" max="3" width="19.7109375" customWidth="1"/>
    <col min="4" max="4" width="19" customWidth="1"/>
    <col min="5" max="6" width="18.140625" customWidth="1"/>
    <col min="7" max="7" width="18.28515625" customWidth="1"/>
    <col min="8" max="8" width="18.7109375" customWidth="1"/>
  </cols>
  <sheetData>
    <row r="2" spans="1:8" ht="31.5" customHeight="1">
      <c r="G2" s="760" t="s">
        <v>352</v>
      </c>
      <c r="H2" s="760"/>
    </row>
    <row r="3" spans="1:8" ht="32.25" customHeight="1">
      <c r="A3" s="761" t="s">
        <v>396</v>
      </c>
      <c r="B3" s="761"/>
      <c r="C3" s="761"/>
      <c r="D3" s="761"/>
      <c r="E3" s="761"/>
      <c r="F3" s="761"/>
      <c r="G3" s="761"/>
      <c r="H3" s="761"/>
    </row>
    <row r="4" spans="1:8" ht="28.5" customHeight="1">
      <c r="A4" s="762" t="s">
        <v>371</v>
      </c>
      <c r="B4" s="762"/>
      <c r="C4" s="762"/>
      <c r="D4" s="762"/>
      <c r="E4" s="762"/>
      <c r="F4" s="762"/>
      <c r="G4" s="762"/>
      <c r="H4" s="762"/>
    </row>
    <row r="5" spans="1:8" ht="45.75" customHeight="1">
      <c r="A5" s="763" t="s">
        <v>155</v>
      </c>
      <c r="B5" s="607" t="s">
        <v>18</v>
      </c>
      <c r="C5" s="607" t="s">
        <v>397</v>
      </c>
      <c r="D5" s="607"/>
      <c r="E5" s="765" t="s">
        <v>502</v>
      </c>
      <c r="F5" s="765"/>
      <c r="G5" s="765"/>
      <c r="H5" s="765"/>
    </row>
    <row r="6" spans="1:8" ht="65.25" customHeight="1">
      <c r="A6" s="764"/>
      <c r="B6" s="607"/>
      <c r="C6" s="257" t="s">
        <v>530</v>
      </c>
      <c r="D6" s="257" t="s">
        <v>510</v>
      </c>
      <c r="E6" s="147" t="s">
        <v>146</v>
      </c>
      <c r="F6" s="147" t="s">
        <v>142</v>
      </c>
      <c r="G6" s="11" t="s">
        <v>152</v>
      </c>
      <c r="H6" s="11" t="s">
        <v>153</v>
      </c>
    </row>
    <row r="7" spans="1:8" ht="30" customHeight="1">
      <c r="A7" s="148">
        <v>1</v>
      </c>
      <c r="B7" s="147">
        <v>2</v>
      </c>
      <c r="C7" s="148">
        <v>3</v>
      </c>
      <c r="D7" s="147">
        <v>4</v>
      </c>
      <c r="E7" s="148">
        <v>5</v>
      </c>
      <c r="F7" s="147">
        <v>6</v>
      </c>
      <c r="G7" s="148">
        <v>7</v>
      </c>
      <c r="H7" s="147">
        <v>8</v>
      </c>
    </row>
    <row r="8" spans="1:8" ht="28.5" customHeight="1">
      <c r="A8" s="766" t="s">
        <v>335</v>
      </c>
      <c r="B8" s="767"/>
      <c r="C8" s="767"/>
      <c r="D8" s="767"/>
      <c r="E8" s="767"/>
      <c r="F8" s="767"/>
      <c r="G8" s="767"/>
      <c r="H8" s="768"/>
    </row>
    <row r="9" spans="1:8" ht="59.25" customHeight="1">
      <c r="A9" s="187" t="s">
        <v>336</v>
      </c>
      <c r="B9" s="382">
        <v>6000</v>
      </c>
      <c r="C9" s="258">
        <f>SUM(C11:C12)</f>
        <v>0</v>
      </c>
      <c r="D9" s="18"/>
      <c r="E9" s="18"/>
      <c r="F9" s="18"/>
      <c r="G9" s="179">
        <f>F9-E9</f>
        <v>0</v>
      </c>
      <c r="H9" s="189" t="e">
        <f>(F9/E9)*100</f>
        <v>#DIV/0!</v>
      </c>
    </row>
    <row r="10" spans="1:8" ht="39.75" customHeight="1">
      <c r="A10" s="769" t="s">
        <v>337</v>
      </c>
      <c r="B10" s="770"/>
      <c r="C10" s="770"/>
      <c r="D10" s="770"/>
      <c r="E10" s="770"/>
      <c r="F10" s="770"/>
      <c r="G10" s="770"/>
      <c r="H10" s="771"/>
    </row>
    <row r="11" spans="1:8" ht="81" customHeight="1">
      <c r="A11" s="67" t="s">
        <v>430</v>
      </c>
      <c r="B11" s="188">
        <v>6010</v>
      </c>
      <c r="C11" s="259"/>
      <c r="D11" s="16"/>
      <c r="E11" s="16"/>
      <c r="F11" s="16"/>
      <c r="G11" s="131"/>
      <c r="H11" s="190" t="e">
        <f>(F11/E11)*100</f>
        <v>#DIV/0!</v>
      </c>
    </row>
    <row r="12" spans="1:8" ht="63.75" customHeight="1">
      <c r="A12" s="67" t="s">
        <v>338</v>
      </c>
      <c r="B12" s="191">
        <v>6020</v>
      </c>
      <c r="C12" s="131"/>
      <c r="D12" s="131"/>
      <c r="E12" s="131"/>
      <c r="F12" s="131"/>
      <c r="G12" s="131"/>
      <c r="H12" s="190" t="e">
        <f>(F12/E12)*100</f>
        <v>#DIV/0!</v>
      </c>
    </row>
    <row r="13" spans="1:8" ht="35.25" customHeight="1">
      <c r="A13" s="108"/>
      <c r="B13" s="118"/>
      <c r="C13" s="119"/>
      <c r="D13" s="119"/>
      <c r="E13" s="119"/>
      <c r="F13" s="119"/>
      <c r="G13" s="119"/>
      <c r="H13" s="120"/>
    </row>
    <row r="14" spans="1:8" s="332" customFormat="1" ht="26.25" customHeight="1">
      <c r="A14" s="348" t="s">
        <v>445</v>
      </c>
      <c r="B14" s="349"/>
      <c r="C14" s="597" t="s">
        <v>431</v>
      </c>
      <c r="D14" s="597"/>
      <c r="E14" s="364"/>
      <c r="F14" s="599" t="s">
        <v>496</v>
      </c>
      <c r="G14" s="599"/>
    </row>
    <row r="15" spans="1:8" s="383" customFormat="1" ht="15.75">
      <c r="A15" s="353" t="s">
        <v>65</v>
      </c>
      <c r="B15" s="352"/>
      <c r="C15" s="571" t="s">
        <v>66</v>
      </c>
      <c r="D15" s="571"/>
      <c r="E15" s="352"/>
      <c r="F15" s="572" t="s">
        <v>174</v>
      </c>
      <c r="G15" s="572"/>
      <c r="H15" s="354"/>
    </row>
    <row r="16" spans="1:8">
      <c r="A16" s="63"/>
      <c r="B16" s="63"/>
      <c r="C16" s="63"/>
      <c r="D16" s="63"/>
      <c r="E16" s="63"/>
      <c r="F16" s="63"/>
      <c r="G16" s="63"/>
      <c r="H16" s="63"/>
    </row>
    <row r="17" spans="1:8">
      <c r="A17" s="63"/>
      <c r="B17" s="63"/>
      <c r="C17" s="63"/>
      <c r="D17" s="63"/>
      <c r="E17" s="63"/>
      <c r="F17" s="63"/>
      <c r="G17" s="63"/>
      <c r="H17" s="63"/>
    </row>
    <row r="18" spans="1:8" ht="3" customHeight="1">
      <c r="A18" s="63"/>
      <c r="B18" s="63"/>
      <c r="C18" s="63"/>
      <c r="D18" s="63"/>
      <c r="E18" s="63"/>
      <c r="F18" s="63"/>
      <c r="G18" s="63"/>
      <c r="H18" s="63"/>
    </row>
  </sheetData>
  <mergeCells count="13">
    <mergeCell ref="A8:H8"/>
    <mergeCell ref="A10:H10"/>
    <mergeCell ref="C15:D15"/>
    <mergeCell ref="F14:G14"/>
    <mergeCell ref="F15:G15"/>
    <mergeCell ref="C14:D14"/>
    <mergeCell ref="G2:H2"/>
    <mergeCell ref="A3:H3"/>
    <mergeCell ref="A4:H4"/>
    <mergeCell ref="A5:A6"/>
    <mergeCell ref="B5:B6"/>
    <mergeCell ref="C5:D5"/>
    <mergeCell ref="E5:H5"/>
  </mergeCells>
  <pageMargins left="0.59055118110236227" right="0.59055118110236227" top="0.98425196850393704" bottom="0.59055118110236227" header="0.31496062992125984" footer="0.31496062992125984"/>
  <pageSetup paperSize="9" scale="80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6"/>
  <sheetViews>
    <sheetView view="pageBreakPreview" topLeftCell="A7" zoomScale="80" zoomScaleSheetLayoutView="80" workbookViewId="0">
      <selection activeCell="E7" sqref="E7"/>
    </sheetView>
  </sheetViews>
  <sheetFormatPr defaultColWidth="9.140625" defaultRowHeight="18.75"/>
  <cols>
    <col min="1" max="1" width="62.42578125" style="2" customWidth="1"/>
    <col min="2" max="2" width="12.5703125" style="121" customWidth="1"/>
    <col min="3" max="3" width="14.85546875" style="140" customWidth="1"/>
    <col min="4" max="4" width="16.140625" style="121" customWidth="1"/>
    <col min="5" max="5" width="16.7109375" style="121" customWidth="1"/>
    <col min="6" max="6" width="15" style="121" customWidth="1"/>
    <col min="7" max="7" width="15.5703125" style="121" customWidth="1"/>
    <col min="8" max="16384" width="9.140625" style="2"/>
  </cols>
  <sheetData>
    <row r="2" spans="1:8" ht="33.75" customHeight="1">
      <c r="A2" s="586" t="s">
        <v>417</v>
      </c>
      <c r="B2" s="586"/>
      <c r="C2" s="586"/>
      <c r="D2" s="586"/>
      <c r="E2" s="586"/>
      <c r="F2" s="586"/>
      <c r="G2" s="586"/>
    </row>
    <row r="3" spans="1:8" ht="28.5" customHeight="1">
      <c r="A3" s="122"/>
      <c r="B3" s="9"/>
      <c r="C3" s="9"/>
      <c r="D3" s="122"/>
      <c r="E3" s="122"/>
      <c r="F3" s="122"/>
      <c r="G3" s="384" t="s">
        <v>371</v>
      </c>
    </row>
    <row r="4" spans="1:8" ht="60" customHeight="1">
      <c r="A4" s="192" t="s">
        <v>155</v>
      </c>
      <c r="B4" s="193" t="s">
        <v>18</v>
      </c>
      <c r="C4" s="193" t="s">
        <v>503</v>
      </c>
      <c r="D4" s="193" t="s">
        <v>504</v>
      </c>
      <c r="E4" s="193" t="s">
        <v>505</v>
      </c>
      <c r="F4" s="193" t="s">
        <v>432</v>
      </c>
      <c r="G4" s="194" t="s">
        <v>402</v>
      </c>
    </row>
    <row r="5" spans="1:8" ht="23.25" customHeight="1">
      <c r="A5" s="184">
        <v>1</v>
      </c>
      <c r="B5" s="170">
        <v>2</v>
      </c>
      <c r="C5" s="170">
        <v>3</v>
      </c>
      <c r="D5" s="170">
        <v>4</v>
      </c>
      <c r="E5" s="170">
        <v>5</v>
      </c>
      <c r="F5" s="170">
        <v>6</v>
      </c>
      <c r="G5" s="170">
        <v>7</v>
      </c>
    </row>
    <row r="6" spans="1:8" ht="44.25" customHeight="1">
      <c r="A6" s="434" t="s">
        <v>405</v>
      </c>
      <c r="B6" s="435">
        <v>6000</v>
      </c>
      <c r="C6" s="223">
        <f t="shared" ref="C6:D6" si="0">C7+C9</f>
        <v>0</v>
      </c>
      <c r="D6" s="223">
        <f t="shared" si="0"/>
        <v>0</v>
      </c>
      <c r="E6" s="223">
        <f>E7+E9</f>
        <v>0</v>
      </c>
      <c r="F6" s="223">
        <f>E6-D6</f>
        <v>0</v>
      </c>
      <c r="G6" s="223" t="e">
        <f>(E6/D6)*100</f>
        <v>#DIV/0!</v>
      </c>
      <c r="H6" s="436"/>
    </row>
    <row r="7" spans="1:8" ht="27.75" customHeight="1">
      <c r="A7" s="441" t="s">
        <v>406</v>
      </c>
      <c r="B7" s="438">
        <v>6010</v>
      </c>
      <c r="C7" s="438"/>
      <c r="D7" s="439"/>
      <c r="E7" s="439"/>
      <c r="F7" s="223">
        <f t="shared" ref="F7:F10" si="1">E7-D7</f>
        <v>0</v>
      </c>
      <c r="G7" s="223" t="e">
        <f t="shared" ref="G7:G10" si="2">(E7/D7)*100</f>
        <v>#DIV/0!</v>
      </c>
      <c r="H7" s="436"/>
    </row>
    <row r="8" spans="1:8" ht="30.6" customHeight="1">
      <c r="A8" s="437"/>
      <c r="B8" s="438"/>
      <c r="C8" s="438"/>
      <c r="D8" s="439"/>
      <c r="E8" s="439"/>
      <c r="F8" s="223">
        <f t="shared" si="1"/>
        <v>0</v>
      </c>
      <c r="G8" s="223" t="e">
        <f t="shared" si="2"/>
        <v>#DIV/0!</v>
      </c>
      <c r="H8" s="436"/>
    </row>
    <row r="9" spans="1:8" s="69" customFormat="1">
      <c r="A9" s="441" t="s">
        <v>407</v>
      </c>
      <c r="B9" s="442">
        <v>6020</v>
      </c>
      <c r="C9" s="442"/>
      <c r="D9" s="439"/>
      <c r="E9" s="439"/>
      <c r="F9" s="223">
        <f t="shared" si="1"/>
        <v>0</v>
      </c>
      <c r="G9" s="223" t="e">
        <f t="shared" si="2"/>
        <v>#DIV/0!</v>
      </c>
      <c r="H9" s="443"/>
    </row>
    <row r="10" spans="1:8">
      <c r="A10" s="440"/>
      <c r="B10" s="435"/>
      <c r="C10" s="435"/>
      <c r="D10" s="223"/>
      <c r="E10" s="223"/>
      <c r="F10" s="223">
        <f t="shared" si="1"/>
        <v>0</v>
      </c>
      <c r="G10" s="223" t="e">
        <f t="shared" si="2"/>
        <v>#DIV/0!</v>
      </c>
      <c r="H10" s="436"/>
    </row>
    <row r="11" spans="1:8">
      <c r="A11" s="450"/>
      <c r="B11" s="451"/>
      <c r="C11" s="451"/>
      <c r="D11" s="452"/>
      <c r="E11" s="452"/>
      <c r="F11" s="453"/>
      <c r="G11" s="453"/>
      <c r="H11" s="436"/>
    </row>
    <row r="12" spans="1:8">
      <c r="A12" s="450"/>
      <c r="B12" s="451"/>
      <c r="C12" s="451"/>
      <c r="D12" s="452"/>
      <c r="E12" s="452"/>
      <c r="F12" s="453"/>
      <c r="G12" s="453"/>
      <c r="H12" s="436"/>
    </row>
    <row r="13" spans="1:8" s="340" customFormat="1" ht="26.25" customHeight="1">
      <c r="A13" s="444" t="s">
        <v>445</v>
      </c>
      <c r="B13" s="445"/>
      <c r="C13" s="445"/>
      <c r="D13" s="446" t="s">
        <v>80</v>
      </c>
      <c r="E13" s="447"/>
      <c r="F13" s="773" t="s">
        <v>446</v>
      </c>
      <c r="G13" s="773"/>
      <c r="H13" s="773"/>
    </row>
    <row r="14" spans="1:8" s="385" customFormat="1">
      <c r="A14" s="448" t="s">
        <v>363</v>
      </c>
      <c r="B14" s="449"/>
      <c r="C14" s="449"/>
      <c r="D14" s="448" t="s">
        <v>369</v>
      </c>
      <c r="E14" s="448"/>
      <c r="F14" s="772" t="s">
        <v>174</v>
      </c>
      <c r="G14" s="772"/>
      <c r="H14" s="436"/>
    </row>
    <row r="15" spans="1:8">
      <c r="A15" s="125"/>
      <c r="B15" s="126"/>
      <c r="C15" s="126"/>
      <c r="D15" s="127"/>
      <c r="E15" s="128"/>
      <c r="F15" s="128"/>
      <c r="G15" s="128"/>
    </row>
    <row r="16" spans="1:8">
      <c r="A16" s="125"/>
      <c r="B16" s="126"/>
      <c r="C16" s="126"/>
      <c r="D16" s="127"/>
      <c r="E16" s="128"/>
      <c r="F16" s="128"/>
      <c r="G16" s="128"/>
    </row>
    <row r="17" spans="1:7">
      <c r="A17" s="125"/>
      <c r="B17" s="126"/>
      <c r="C17" s="126"/>
      <c r="D17" s="127"/>
      <c r="E17" s="128"/>
      <c r="F17" s="128"/>
      <c r="G17" s="128"/>
    </row>
    <row r="18" spans="1:7">
      <c r="A18" s="125"/>
      <c r="B18" s="126"/>
      <c r="C18" s="126"/>
      <c r="D18" s="127"/>
      <c r="E18" s="128"/>
      <c r="F18" s="128"/>
      <c r="G18" s="128"/>
    </row>
    <row r="19" spans="1:7">
      <c r="A19" s="125"/>
      <c r="B19" s="126"/>
      <c r="C19" s="126"/>
      <c r="D19" s="127"/>
      <c r="E19" s="128"/>
      <c r="F19" s="128"/>
      <c r="G19" s="128"/>
    </row>
    <row r="20" spans="1:7">
      <c r="A20" s="125"/>
      <c r="B20" s="126"/>
      <c r="C20" s="126"/>
      <c r="D20" s="127"/>
      <c r="E20" s="128"/>
      <c r="F20" s="128"/>
      <c r="G20" s="128"/>
    </row>
    <row r="21" spans="1:7">
      <c r="A21" s="125"/>
      <c r="B21" s="126"/>
      <c r="C21" s="126"/>
      <c r="D21" s="127"/>
      <c r="E21" s="128"/>
      <c r="F21" s="128"/>
      <c r="G21" s="128"/>
    </row>
    <row r="22" spans="1:7">
      <c r="A22" s="125"/>
      <c r="B22" s="126"/>
      <c r="C22" s="126"/>
      <c r="D22" s="127"/>
      <c r="E22" s="128"/>
      <c r="F22" s="128"/>
      <c r="G22" s="128"/>
    </row>
    <row r="23" spans="1:7">
      <c r="A23" s="125"/>
      <c r="B23" s="126"/>
      <c r="C23" s="126"/>
      <c r="D23" s="127"/>
      <c r="E23" s="128"/>
      <c r="F23" s="128"/>
      <c r="G23" s="128"/>
    </row>
    <row r="24" spans="1:7">
      <c r="A24" s="125"/>
      <c r="B24" s="126"/>
      <c r="C24" s="126"/>
      <c r="D24" s="127"/>
      <c r="E24" s="128"/>
      <c r="F24" s="128"/>
      <c r="G24" s="128"/>
    </row>
    <row r="25" spans="1:7">
      <c r="A25" s="125"/>
      <c r="B25" s="126"/>
      <c r="C25" s="126"/>
      <c r="D25" s="127"/>
      <c r="E25" s="128"/>
      <c r="F25" s="128"/>
      <c r="G25" s="128"/>
    </row>
    <row r="26" spans="1:7">
      <c r="A26" s="125"/>
      <c r="B26" s="126"/>
      <c r="C26" s="126"/>
      <c r="D26" s="127"/>
      <c r="E26" s="128"/>
      <c r="F26" s="128"/>
      <c r="G26" s="128"/>
    </row>
    <row r="27" spans="1:7">
      <c r="A27" s="125"/>
      <c r="B27" s="126"/>
      <c r="C27" s="126"/>
      <c r="D27" s="127"/>
      <c r="E27" s="128"/>
      <c r="F27" s="128"/>
      <c r="G27" s="128"/>
    </row>
    <row r="28" spans="1:7">
      <c r="A28" s="125"/>
      <c r="B28" s="126"/>
      <c r="C28" s="126"/>
      <c r="D28" s="127"/>
      <c r="E28" s="128"/>
      <c r="F28" s="128"/>
      <c r="G28" s="128"/>
    </row>
    <row r="29" spans="1:7">
      <c r="A29" s="125"/>
      <c r="B29" s="126"/>
      <c r="C29" s="126"/>
      <c r="D29" s="127"/>
      <c r="E29" s="128"/>
      <c r="F29" s="128"/>
      <c r="G29" s="128"/>
    </row>
    <row r="30" spans="1:7">
      <c r="A30" s="125"/>
      <c r="B30" s="126"/>
      <c r="C30" s="126"/>
      <c r="D30" s="127"/>
      <c r="E30" s="128"/>
      <c r="F30" s="128"/>
      <c r="G30" s="128"/>
    </row>
    <row r="31" spans="1:7">
      <c r="A31" s="125"/>
      <c r="B31" s="126"/>
      <c r="C31" s="126"/>
      <c r="D31" s="127"/>
      <c r="E31" s="128"/>
      <c r="F31" s="128"/>
      <c r="G31" s="128"/>
    </row>
    <row r="32" spans="1:7">
      <c r="A32" s="125"/>
      <c r="B32" s="126"/>
      <c r="C32" s="126"/>
      <c r="D32" s="127"/>
      <c r="E32" s="128"/>
      <c r="F32" s="128"/>
      <c r="G32" s="128"/>
    </row>
    <row r="33" spans="1:7">
      <c r="A33" s="125"/>
      <c r="B33" s="126"/>
      <c r="C33" s="126"/>
      <c r="D33" s="127"/>
      <c r="E33" s="128"/>
      <c r="F33" s="128"/>
      <c r="G33" s="128"/>
    </row>
    <row r="34" spans="1:7">
      <c r="A34" s="125"/>
      <c r="B34" s="126"/>
      <c r="C34" s="126"/>
      <c r="D34" s="127"/>
      <c r="E34" s="128"/>
      <c r="F34" s="128"/>
      <c r="G34" s="128"/>
    </row>
    <row r="35" spans="1:7">
      <c r="A35" s="125"/>
      <c r="B35" s="126"/>
      <c r="C35" s="126"/>
      <c r="D35" s="127"/>
      <c r="E35" s="128"/>
      <c r="F35" s="128"/>
      <c r="G35" s="128"/>
    </row>
    <row r="36" spans="1:7">
      <c r="A36" s="125"/>
      <c r="B36" s="126"/>
      <c r="C36" s="126"/>
      <c r="D36" s="127"/>
      <c r="E36" s="128"/>
      <c r="F36" s="128"/>
      <c r="G36" s="128"/>
    </row>
    <row r="37" spans="1:7">
      <c r="A37" s="125"/>
      <c r="B37" s="126"/>
      <c r="C37" s="126"/>
      <c r="D37" s="127"/>
      <c r="E37" s="128"/>
      <c r="F37" s="128"/>
      <c r="G37" s="128"/>
    </row>
    <row r="38" spans="1:7">
      <c r="A38" s="125"/>
      <c r="B38" s="126"/>
      <c r="C38" s="126"/>
      <c r="D38" s="127"/>
      <c r="E38" s="128"/>
      <c r="F38" s="128"/>
      <c r="G38" s="128"/>
    </row>
    <row r="39" spans="1:7">
      <c r="A39" s="125"/>
      <c r="B39" s="126"/>
      <c r="C39" s="126"/>
      <c r="D39" s="127"/>
      <c r="E39" s="128"/>
      <c r="F39" s="128"/>
      <c r="G39" s="128"/>
    </row>
    <row r="40" spans="1:7">
      <c r="A40" s="125"/>
      <c r="B40" s="126"/>
      <c r="C40" s="126"/>
      <c r="D40" s="127"/>
      <c r="E40" s="128"/>
      <c r="F40" s="128"/>
      <c r="G40" s="128"/>
    </row>
    <row r="41" spans="1:7">
      <c r="A41" s="125"/>
      <c r="B41" s="126"/>
      <c r="C41" s="126"/>
      <c r="D41" s="127"/>
      <c r="E41" s="128"/>
      <c r="F41" s="128"/>
      <c r="G41" s="128"/>
    </row>
    <row r="42" spans="1:7">
      <c r="A42" s="125"/>
      <c r="B42" s="126"/>
      <c r="C42" s="126"/>
      <c r="D42" s="127"/>
      <c r="E42" s="128"/>
      <c r="F42" s="128"/>
      <c r="G42" s="128"/>
    </row>
    <row r="43" spans="1:7">
      <c r="A43" s="125"/>
      <c r="B43" s="126"/>
      <c r="C43" s="126"/>
      <c r="D43" s="127"/>
      <c r="E43" s="128"/>
      <c r="F43" s="128"/>
      <c r="G43" s="128"/>
    </row>
    <row r="44" spans="1:7">
      <c r="A44" s="125"/>
      <c r="B44" s="126"/>
      <c r="C44" s="126"/>
      <c r="D44" s="127"/>
      <c r="E44" s="128"/>
      <c r="F44" s="128"/>
      <c r="G44" s="128"/>
    </row>
    <row r="45" spans="1:7">
      <c r="A45" s="125"/>
      <c r="B45" s="126"/>
      <c r="C45" s="126"/>
      <c r="D45" s="127"/>
      <c r="E45" s="128"/>
      <c r="F45" s="128"/>
      <c r="G45" s="128"/>
    </row>
    <row r="46" spans="1:7">
      <c r="A46" s="125"/>
      <c r="D46" s="129"/>
      <c r="E46" s="130"/>
      <c r="F46" s="130"/>
      <c r="G46" s="130"/>
    </row>
    <row r="47" spans="1:7">
      <c r="A47" s="6"/>
      <c r="D47" s="129"/>
      <c r="E47" s="130"/>
      <c r="F47" s="130"/>
      <c r="G47" s="130"/>
    </row>
    <row r="48" spans="1:7">
      <c r="A48" s="6"/>
      <c r="D48" s="129"/>
      <c r="E48" s="130"/>
      <c r="F48" s="130"/>
      <c r="G48" s="130"/>
    </row>
    <row r="49" spans="1:7">
      <c r="A49" s="6"/>
      <c r="D49" s="129"/>
      <c r="E49" s="130"/>
      <c r="F49" s="130"/>
      <c r="G49" s="130"/>
    </row>
    <row r="50" spans="1:7">
      <c r="A50" s="6"/>
      <c r="D50" s="129"/>
      <c r="E50" s="130"/>
      <c r="F50" s="130"/>
      <c r="G50" s="130"/>
    </row>
    <row r="51" spans="1:7">
      <c r="A51" s="6"/>
      <c r="D51" s="129"/>
      <c r="E51" s="130"/>
      <c r="F51" s="130"/>
      <c r="G51" s="130"/>
    </row>
    <row r="52" spans="1:7">
      <c r="A52" s="6"/>
      <c r="D52" s="129"/>
      <c r="E52" s="130"/>
      <c r="F52" s="130"/>
      <c r="G52" s="130"/>
    </row>
    <row r="53" spans="1:7">
      <c r="A53" s="6"/>
      <c r="D53" s="129"/>
      <c r="E53" s="130"/>
      <c r="F53" s="130"/>
      <c r="G53" s="130"/>
    </row>
    <row r="54" spans="1:7">
      <c r="A54" s="6"/>
      <c r="D54" s="129"/>
      <c r="E54" s="130"/>
      <c r="F54" s="130"/>
      <c r="G54" s="130"/>
    </row>
    <row r="55" spans="1:7">
      <c r="A55" s="6"/>
      <c r="D55" s="129"/>
      <c r="E55" s="130"/>
      <c r="F55" s="130"/>
      <c r="G55" s="130"/>
    </row>
    <row r="56" spans="1:7">
      <c r="A56" s="6"/>
      <c r="D56" s="129"/>
      <c r="E56" s="130"/>
      <c r="F56" s="130"/>
      <c r="G56" s="130"/>
    </row>
    <row r="57" spans="1:7">
      <c r="A57" s="6"/>
      <c r="D57" s="129"/>
      <c r="E57" s="130"/>
      <c r="F57" s="130"/>
      <c r="G57" s="130"/>
    </row>
    <row r="58" spans="1:7">
      <c r="A58" s="6"/>
      <c r="D58" s="129"/>
      <c r="E58" s="130"/>
      <c r="F58" s="130"/>
      <c r="G58" s="130"/>
    </row>
    <row r="59" spans="1:7">
      <c r="A59" s="6"/>
      <c r="D59" s="129"/>
      <c r="E59" s="130"/>
      <c r="F59" s="130"/>
      <c r="G59" s="130"/>
    </row>
    <row r="60" spans="1:7">
      <c r="A60" s="6"/>
      <c r="D60" s="129"/>
      <c r="E60" s="130"/>
      <c r="F60" s="130"/>
      <c r="G60" s="130"/>
    </row>
    <row r="61" spans="1:7">
      <c r="A61" s="6"/>
      <c r="D61" s="129"/>
      <c r="E61" s="130"/>
      <c r="F61" s="130"/>
      <c r="G61" s="130"/>
    </row>
    <row r="62" spans="1:7">
      <c r="A62" s="6"/>
      <c r="D62" s="129"/>
      <c r="E62" s="130"/>
      <c r="F62" s="130"/>
      <c r="G62" s="130"/>
    </row>
    <row r="63" spans="1:7">
      <c r="A63" s="6"/>
      <c r="D63" s="129"/>
      <c r="E63" s="130"/>
      <c r="F63" s="130"/>
      <c r="G63" s="130"/>
    </row>
    <row r="64" spans="1:7">
      <c r="A64" s="6"/>
      <c r="D64" s="129"/>
      <c r="E64" s="130"/>
      <c r="F64" s="130"/>
      <c r="G64" s="130"/>
    </row>
    <row r="65" spans="1:7">
      <c r="A65" s="6"/>
      <c r="D65" s="129"/>
      <c r="E65" s="130"/>
      <c r="F65" s="130"/>
      <c r="G65" s="130"/>
    </row>
    <row r="66" spans="1:7">
      <c r="A66" s="6"/>
      <c r="D66" s="129"/>
      <c r="E66" s="130"/>
      <c r="F66" s="130"/>
      <c r="G66" s="130"/>
    </row>
    <row r="67" spans="1:7">
      <c r="A67" s="6"/>
      <c r="D67" s="129"/>
      <c r="E67" s="130"/>
      <c r="F67" s="130"/>
      <c r="G67" s="130"/>
    </row>
    <row r="68" spans="1:7">
      <c r="A68" s="6"/>
      <c r="D68" s="129"/>
      <c r="E68" s="130"/>
      <c r="F68" s="130"/>
      <c r="G68" s="130"/>
    </row>
    <row r="69" spans="1:7">
      <c r="A69" s="6"/>
    </row>
    <row r="70" spans="1:7">
      <c r="A70" s="8"/>
    </row>
    <row r="71" spans="1:7">
      <c r="A71" s="8"/>
    </row>
    <row r="72" spans="1:7">
      <c r="A72" s="8"/>
    </row>
    <row r="73" spans="1:7">
      <c r="A73" s="8"/>
    </row>
    <row r="74" spans="1:7">
      <c r="A74" s="8"/>
    </row>
    <row r="75" spans="1:7">
      <c r="A75" s="8"/>
    </row>
    <row r="76" spans="1:7">
      <c r="A76" s="8"/>
    </row>
    <row r="77" spans="1:7">
      <c r="A77" s="8"/>
    </row>
    <row r="78" spans="1:7">
      <c r="A78" s="8"/>
    </row>
    <row r="79" spans="1:7">
      <c r="A79" s="8"/>
    </row>
    <row r="80" spans="1:7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  <row r="91" spans="1:1">
      <c r="A91" s="8"/>
    </row>
    <row r="92" spans="1:1">
      <c r="A92" s="8"/>
    </row>
    <row r="93" spans="1:1">
      <c r="A93" s="8"/>
    </row>
    <row r="94" spans="1:1">
      <c r="A94" s="8"/>
    </row>
    <row r="95" spans="1:1">
      <c r="A95" s="8"/>
    </row>
    <row r="96" spans="1:1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  <row r="112" spans="1:1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  <row r="119" spans="1:1">
      <c r="A119" s="8"/>
    </row>
    <row r="120" spans="1:1">
      <c r="A120" s="8"/>
    </row>
    <row r="121" spans="1:1">
      <c r="A121" s="8"/>
    </row>
    <row r="122" spans="1:1">
      <c r="A122" s="8"/>
    </row>
    <row r="123" spans="1:1">
      <c r="A123" s="8"/>
    </row>
    <row r="124" spans="1:1">
      <c r="A124" s="8"/>
    </row>
    <row r="125" spans="1:1">
      <c r="A125" s="8"/>
    </row>
    <row r="126" spans="1:1">
      <c r="A126" s="8"/>
    </row>
    <row r="127" spans="1:1">
      <c r="A127" s="8"/>
    </row>
    <row r="128" spans="1: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</sheetData>
  <mergeCells count="3">
    <mergeCell ref="F14:G14"/>
    <mergeCell ref="A2:G2"/>
    <mergeCell ref="F13:H13"/>
  </mergeCells>
  <pageMargins left="0.39370078740157483" right="0.19685039370078741" top="0.19685039370078741" bottom="0.19685039370078741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323"/>
  <sheetViews>
    <sheetView tabSelected="1" view="pageBreakPreview" topLeftCell="A82" zoomScale="50" zoomScaleNormal="50" zoomScaleSheetLayoutView="50" workbookViewId="0">
      <selection activeCell="S88" sqref="S87:S88"/>
    </sheetView>
  </sheetViews>
  <sheetFormatPr defaultColWidth="9.140625" defaultRowHeight="18.75"/>
  <cols>
    <col min="1" max="1" width="98.5703125" style="2" customWidth="1"/>
    <col min="2" max="2" width="14.85546875" style="5" customWidth="1"/>
    <col min="3" max="7" width="22.42578125" style="5" customWidth="1"/>
    <col min="8" max="8" width="19.85546875" style="5" customWidth="1"/>
    <col min="9" max="9" width="0.140625" style="5" customWidth="1"/>
    <col min="10" max="10" width="9.85546875" style="2" bestFit="1" customWidth="1"/>
    <col min="11" max="16384" width="9.140625" style="2"/>
  </cols>
  <sheetData>
    <row r="1" spans="1:10" ht="29.25" customHeight="1">
      <c r="A1" s="268"/>
      <c r="B1" s="267"/>
      <c r="C1" s="267"/>
      <c r="D1" s="267"/>
      <c r="E1" s="267"/>
      <c r="F1" s="267"/>
      <c r="G1" s="267"/>
      <c r="H1" s="114" t="s">
        <v>345</v>
      </c>
    </row>
    <row r="2" spans="1:10" ht="37.5" customHeight="1">
      <c r="A2" s="563" t="s">
        <v>75</v>
      </c>
      <c r="B2" s="563"/>
      <c r="C2" s="563"/>
      <c r="D2" s="563"/>
      <c r="E2" s="563"/>
      <c r="F2" s="563"/>
      <c r="G2" s="563"/>
      <c r="H2" s="563"/>
      <c r="I2" s="563"/>
    </row>
    <row r="3" spans="1:10" ht="22.5" customHeight="1">
      <c r="A3" s="265"/>
      <c r="B3" s="238"/>
      <c r="C3" s="238"/>
      <c r="D3" s="238"/>
      <c r="E3" s="238"/>
      <c r="F3" s="238"/>
      <c r="G3" s="238"/>
      <c r="H3" s="238" t="s">
        <v>353</v>
      </c>
      <c r="I3" s="238"/>
    </row>
    <row r="4" spans="1:10" ht="55.5" customHeight="1">
      <c r="A4" s="558" t="s">
        <v>155</v>
      </c>
      <c r="B4" s="542" t="s">
        <v>18</v>
      </c>
      <c r="C4" s="542" t="s">
        <v>278</v>
      </c>
      <c r="D4" s="542"/>
      <c r="E4" s="558" t="s">
        <v>502</v>
      </c>
      <c r="F4" s="558"/>
      <c r="G4" s="558"/>
      <c r="H4" s="558"/>
      <c r="I4" s="558"/>
    </row>
    <row r="5" spans="1:10" ht="108" customHeight="1">
      <c r="A5" s="558"/>
      <c r="B5" s="542"/>
      <c r="C5" s="522" t="s">
        <v>500</v>
      </c>
      <c r="D5" s="522" t="s">
        <v>501</v>
      </c>
      <c r="E5" s="271" t="s">
        <v>146</v>
      </c>
      <c r="F5" s="271" t="s">
        <v>142</v>
      </c>
      <c r="G5" s="275" t="s">
        <v>152</v>
      </c>
      <c r="H5" s="275" t="s">
        <v>365</v>
      </c>
      <c r="I5" s="271" t="s">
        <v>151</v>
      </c>
    </row>
    <row r="6" spans="1:10" ht="42.75" customHeight="1">
      <c r="A6" s="269">
        <v>1</v>
      </c>
      <c r="B6" s="271">
        <v>2</v>
      </c>
      <c r="C6" s="269">
        <v>3</v>
      </c>
      <c r="D6" s="271">
        <v>4</v>
      </c>
      <c r="E6" s="269">
        <v>5</v>
      </c>
      <c r="F6" s="271">
        <v>6</v>
      </c>
      <c r="G6" s="269">
        <v>7</v>
      </c>
      <c r="H6" s="271">
        <v>8</v>
      </c>
      <c r="I6" s="269">
        <v>9</v>
      </c>
    </row>
    <row r="7" spans="1:10" s="3" customFormat="1" ht="39.75" customHeight="1">
      <c r="A7" s="564" t="s">
        <v>150</v>
      </c>
      <c r="B7" s="564"/>
      <c r="C7" s="564"/>
      <c r="D7" s="564"/>
      <c r="E7" s="564"/>
      <c r="F7" s="564"/>
      <c r="G7" s="564"/>
      <c r="H7" s="564"/>
      <c r="I7" s="564"/>
    </row>
    <row r="8" spans="1:10" s="3" customFormat="1" ht="54" customHeight="1">
      <c r="A8" s="264" t="s">
        <v>124</v>
      </c>
      <c r="B8" s="77">
        <v>1000</v>
      </c>
      <c r="C8" s="78">
        <v>14913</v>
      </c>
      <c r="D8" s="78">
        <v>4923</v>
      </c>
      <c r="E8" s="78">
        <v>5267</v>
      </c>
      <c r="F8" s="78">
        <v>4923</v>
      </c>
      <c r="G8" s="200">
        <f>F8-E8</f>
        <v>-344</v>
      </c>
      <c r="H8" s="208">
        <f>(F8/E8)*100</f>
        <v>93.468767799506352</v>
      </c>
      <c r="I8" s="79"/>
    </row>
    <row r="9" spans="1:10" s="64" customFormat="1" ht="51" customHeight="1">
      <c r="A9" s="264" t="s">
        <v>111</v>
      </c>
      <c r="B9" s="77">
        <v>1010</v>
      </c>
      <c r="C9" s="78">
        <f>SUM(C10:C17)</f>
        <v>-13532</v>
      </c>
      <c r="D9" s="78">
        <f>SUM(D10:D17)</f>
        <v>-6503</v>
      </c>
      <c r="E9" s="78">
        <f>SUM(E10:E17)</f>
        <v>-6497</v>
      </c>
      <c r="F9" s="78">
        <f>SUM(F10:F17)</f>
        <v>-6503</v>
      </c>
      <c r="G9" s="200">
        <f t="shared" ref="G9:G20" si="0">F9-E9</f>
        <v>-6</v>
      </c>
      <c r="H9" s="208">
        <f t="shared" ref="H9:H20" si="1">(F9/E9)*100</f>
        <v>100.09235031553025</v>
      </c>
      <c r="I9" s="79"/>
    </row>
    <row r="10" spans="1:10" s="64" customFormat="1" ht="45" customHeight="1">
      <c r="A10" s="272" t="s">
        <v>303</v>
      </c>
      <c r="B10" s="81">
        <v>1011</v>
      </c>
      <c r="C10" s="82">
        <v>-7513</v>
      </c>
      <c r="D10" s="82">
        <v>-2563</v>
      </c>
      <c r="E10" s="82">
        <v>-2530</v>
      </c>
      <c r="F10" s="82">
        <v>-2563</v>
      </c>
      <c r="G10" s="197">
        <f t="shared" si="0"/>
        <v>-33</v>
      </c>
      <c r="H10" s="207">
        <f t="shared" si="1"/>
        <v>101.30434782608695</v>
      </c>
      <c r="I10" s="84"/>
    </row>
    <row r="11" spans="1:10" s="64" customFormat="1" ht="36" customHeight="1">
      <c r="A11" s="272" t="s">
        <v>429</v>
      </c>
      <c r="B11" s="81">
        <v>1012</v>
      </c>
      <c r="C11" s="82">
        <v>0</v>
      </c>
      <c r="D11" s="82"/>
      <c r="E11" s="82">
        <v>0</v>
      </c>
      <c r="F11" s="82"/>
      <c r="G11" s="197">
        <f t="shared" si="0"/>
        <v>0</v>
      </c>
      <c r="H11" s="144" t="e">
        <f t="shared" si="1"/>
        <v>#DIV/0!</v>
      </c>
      <c r="I11" s="84"/>
      <c r="J11" s="69"/>
    </row>
    <row r="12" spans="1:10" s="64" customFormat="1" ht="39" customHeight="1">
      <c r="A12" s="272" t="s">
        <v>304</v>
      </c>
      <c r="B12" s="81">
        <v>1013</v>
      </c>
      <c r="C12" s="82">
        <v>-76</v>
      </c>
      <c r="D12" s="82">
        <v>-45</v>
      </c>
      <c r="E12" s="82">
        <v>-46</v>
      </c>
      <c r="F12" s="82">
        <v>-45</v>
      </c>
      <c r="G12" s="197">
        <f t="shared" si="0"/>
        <v>1</v>
      </c>
      <c r="H12" s="207">
        <f t="shared" si="1"/>
        <v>97.826086956521735</v>
      </c>
      <c r="I12" s="84"/>
    </row>
    <row r="13" spans="1:10" s="64" customFormat="1" ht="39" customHeight="1">
      <c r="A13" s="272" t="s">
        <v>5</v>
      </c>
      <c r="B13" s="81">
        <v>1014</v>
      </c>
      <c r="C13" s="82">
        <v>-4455</v>
      </c>
      <c r="D13" s="82">
        <v>-3035</v>
      </c>
      <c r="E13" s="82">
        <v>-3060</v>
      </c>
      <c r="F13" s="82">
        <v>-3035</v>
      </c>
      <c r="G13" s="197">
        <f t="shared" si="0"/>
        <v>25</v>
      </c>
      <c r="H13" s="207">
        <f t="shared" si="1"/>
        <v>99.183006535947712</v>
      </c>
      <c r="I13" s="84"/>
    </row>
    <row r="14" spans="1:10" s="64" customFormat="1" ht="37.5" customHeight="1">
      <c r="A14" s="272" t="s">
        <v>6</v>
      </c>
      <c r="B14" s="81">
        <v>1015</v>
      </c>
      <c r="C14" s="82">
        <v>-1093</v>
      </c>
      <c r="D14" s="82">
        <v>-688</v>
      </c>
      <c r="E14" s="82">
        <v>-690</v>
      </c>
      <c r="F14" s="82">
        <v>-688</v>
      </c>
      <c r="G14" s="197">
        <f t="shared" si="0"/>
        <v>2</v>
      </c>
      <c r="H14" s="207">
        <f t="shared" si="1"/>
        <v>99.710144927536234</v>
      </c>
      <c r="I14" s="84"/>
    </row>
    <row r="15" spans="1:10" s="429" customFormat="1" ht="71.25" customHeight="1">
      <c r="A15" s="428" t="s">
        <v>305</v>
      </c>
      <c r="B15" s="427">
        <v>1016</v>
      </c>
      <c r="C15" s="82">
        <v>-26</v>
      </c>
      <c r="D15" s="82">
        <v>-9</v>
      </c>
      <c r="E15" s="82">
        <v>-10</v>
      </c>
      <c r="F15" s="82">
        <v>-9</v>
      </c>
      <c r="G15" s="197">
        <f t="shared" si="0"/>
        <v>1</v>
      </c>
      <c r="H15" s="207">
        <f t="shared" si="1"/>
        <v>90</v>
      </c>
      <c r="I15" s="273"/>
    </row>
    <row r="16" spans="1:10" s="1" customFormat="1" ht="36.75" customHeight="1">
      <c r="A16" s="272" t="s">
        <v>306</v>
      </c>
      <c r="B16" s="271">
        <v>1017</v>
      </c>
      <c r="C16" s="82">
        <v>-142</v>
      </c>
      <c r="D16" s="82">
        <v>-87</v>
      </c>
      <c r="E16" s="82">
        <v>-87</v>
      </c>
      <c r="F16" s="82">
        <v>-87</v>
      </c>
      <c r="G16" s="197">
        <f t="shared" si="0"/>
        <v>0</v>
      </c>
      <c r="H16" s="207">
        <f t="shared" si="1"/>
        <v>100</v>
      </c>
      <c r="I16" s="273"/>
    </row>
    <row r="17" spans="1:9" s="64" customFormat="1" ht="40.5" customHeight="1">
      <c r="A17" s="272" t="s">
        <v>307</v>
      </c>
      <c r="B17" s="81">
        <v>1018</v>
      </c>
      <c r="C17" s="82">
        <v>-227</v>
      </c>
      <c r="D17" s="82">
        <v>-76</v>
      </c>
      <c r="E17" s="82">
        <v>-74</v>
      </c>
      <c r="F17" s="82">
        <v>-76</v>
      </c>
      <c r="G17" s="197">
        <f t="shared" si="0"/>
        <v>-2</v>
      </c>
      <c r="H17" s="207">
        <f t="shared" si="1"/>
        <v>102.70270270270269</v>
      </c>
      <c r="I17" s="84"/>
    </row>
    <row r="18" spans="1:9" s="3" customFormat="1" ht="31.5" customHeight="1">
      <c r="A18" s="264" t="s">
        <v>23</v>
      </c>
      <c r="B18" s="77">
        <v>1020</v>
      </c>
      <c r="C18" s="78">
        <f>SUM(C8,C9)</f>
        <v>1381</v>
      </c>
      <c r="D18" s="78">
        <f>SUM(D8,D9)</f>
        <v>-1580</v>
      </c>
      <c r="E18" s="78">
        <f>SUM(E8,E9)</f>
        <v>-1230</v>
      </c>
      <c r="F18" s="78">
        <f>SUM(F8,F9)</f>
        <v>-1580</v>
      </c>
      <c r="G18" s="200">
        <f t="shared" si="0"/>
        <v>-350</v>
      </c>
      <c r="H18" s="208">
        <f t="shared" si="1"/>
        <v>128.45528455284554</v>
      </c>
      <c r="I18" s="79"/>
    </row>
    <row r="19" spans="1:9" s="64" customFormat="1" ht="37.5" customHeight="1">
      <c r="A19" s="264" t="s">
        <v>131</v>
      </c>
      <c r="B19" s="77">
        <v>1030</v>
      </c>
      <c r="C19" s="78">
        <f>SUM(C20:C37,C39)</f>
        <v>-1096</v>
      </c>
      <c r="D19" s="78">
        <f>SUM(D20:D37,D39)</f>
        <v>-1113</v>
      </c>
      <c r="E19" s="78">
        <f>SUM(E20:E37,E39)</f>
        <v>-1049</v>
      </c>
      <c r="F19" s="78">
        <f>SUM(F20:F37,F39)</f>
        <v>-1113</v>
      </c>
      <c r="G19" s="200">
        <f t="shared" si="0"/>
        <v>-64</v>
      </c>
      <c r="H19" s="208">
        <f t="shared" si="1"/>
        <v>106.10104861773118</v>
      </c>
      <c r="I19" s="79"/>
    </row>
    <row r="20" spans="1:9" s="64" customFormat="1" ht="43.5" customHeight="1">
      <c r="A20" s="272" t="s">
        <v>82</v>
      </c>
      <c r="B20" s="81">
        <v>1031</v>
      </c>
      <c r="C20" s="82">
        <v>-63</v>
      </c>
      <c r="D20" s="82">
        <v>-92</v>
      </c>
      <c r="E20" s="82">
        <v>-90</v>
      </c>
      <c r="F20" s="82">
        <v>-92</v>
      </c>
      <c r="G20" s="197">
        <f t="shared" si="0"/>
        <v>-2</v>
      </c>
      <c r="H20" s="207">
        <f t="shared" si="1"/>
        <v>102.22222222222221</v>
      </c>
      <c r="I20" s="84"/>
    </row>
    <row r="21" spans="1:9" s="64" customFormat="1" ht="43.5" customHeight="1">
      <c r="A21" s="272" t="s">
        <v>125</v>
      </c>
      <c r="B21" s="81">
        <v>1032</v>
      </c>
      <c r="C21" s="82">
        <v>0</v>
      </c>
      <c r="D21" s="82"/>
      <c r="E21" s="82">
        <v>0</v>
      </c>
      <c r="F21" s="82"/>
      <c r="G21" s="197"/>
      <c r="H21" s="207"/>
      <c r="I21" s="84"/>
    </row>
    <row r="22" spans="1:9" s="69" customFormat="1" ht="43.5" customHeight="1">
      <c r="A22" s="272" t="s">
        <v>22</v>
      </c>
      <c r="B22" s="81">
        <v>1033</v>
      </c>
      <c r="C22" s="82">
        <v>0</v>
      </c>
      <c r="D22" s="82"/>
      <c r="E22" s="82">
        <v>0</v>
      </c>
      <c r="F22" s="82"/>
      <c r="G22" s="197"/>
      <c r="H22" s="207"/>
      <c r="I22" s="84"/>
    </row>
    <row r="23" spans="1:9" s="69" customFormat="1" ht="48" customHeight="1">
      <c r="A23" s="272" t="s">
        <v>32</v>
      </c>
      <c r="B23" s="81">
        <v>1034</v>
      </c>
      <c r="C23" s="82">
        <v>0</v>
      </c>
      <c r="D23" s="82"/>
      <c r="E23" s="82">
        <v>0</v>
      </c>
      <c r="F23" s="82"/>
      <c r="G23" s="197">
        <f>F23-E23</f>
        <v>0</v>
      </c>
      <c r="H23" s="207"/>
      <c r="I23" s="84"/>
    </row>
    <row r="24" spans="1:9" s="69" customFormat="1" ht="45" customHeight="1">
      <c r="A24" s="272" t="s">
        <v>33</v>
      </c>
      <c r="B24" s="81">
        <v>1035</v>
      </c>
      <c r="C24" s="82">
        <v>-10</v>
      </c>
      <c r="D24" s="82">
        <v>-13</v>
      </c>
      <c r="E24" s="82">
        <v>-14</v>
      </c>
      <c r="F24" s="82">
        <v>-13</v>
      </c>
      <c r="G24" s="197">
        <f>F24-E24</f>
        <v>1</v>
      </c>
      <c r="H24" s="207">
        <f>(F24/E24)*100</f>
        <v>92.857142857142861</v>
      </c>
      <c r="I24" s="84"/>
    </row>
    <row r="25" spans="1:9" s="69" customFormat="1" ht="36" customHeight="1">
      <c r="A25" s="272" t="s">
        <v>34</v>
      </c>
      <c r="B25" s="81">
        <v>1036</v>
      </c>
      <c r="C25" s="82">
        <v>-744</v>
      </c>
      <c r="D25" s="82">
        <v>-729</v>
      </c>
      <c r="E25" s="82">
        <v>-674</v>
      </c>
      <c r="F25" s="82">
        <v>-729</v>
      </c>
      <c r="G25" s="197">
        <f t="shared" ref="G25:G27" si="2">F25-E25</f>
        <v>-55</v>
      </c>
      <c r="H25" s="207">
        <f t="shared" ref="H25:H36" si="3">(F25/E25)*100</f>
        <v>108.16023738872404</v>
      </c>
      <c r="I25" s="84"/>
    </row>
    <row r="26" spans="1:9" s="69" customFormat="1" ht="46.5" customHeight="1">
      <c r="A26" s="272" t="s">
        <v>35</v>
      </c>
      <c r="B26" s="81">
        <v>1037</v>
      </c>
      <c r="C26" s="82">
        <v>-158</v>
      </c>
      <c r="D26" s="82">
        <v>-157</v>
      </c>
      <c r="E26" s="82">
        <v>-149</v>
      </c>
      <c r="F26" s="82">
        <v>-157</v>
      </c>
      <c r="G26" s="197">
        <f t="shared" si="2"/>
        <v>-8</v>
      </c>
      <c r="H26" s="207">
        <f t="shared" si="3"/>
        <v>105.36912751677852</v>
      </c>
      <c r="I26" s="84"/>
    </row>
    <row r="27" spans="1:9" s="64" customFormat="1" ht="54.75" customHeight="1">
      <c r="A27" s="272" t="s">
        <v>36</v>
      </c>
      <c r="B27" s="81">
        <v>1038</v>
      </c>
      <c r="C27" s="82">
        <v>-1</v>
      </c>
      <c r="D27" s="82">
        <v>-1</v>
      </c>
      <c r="E27" s="82">
        <v>-1</v>
      </c>
      <c r="F27" s="82">
        <v>-1</v>
      </c>
      <c r="G27" s="197">
        <f t="shared" si="2"/>
        <v>0</v>
      </c>
      <c r="H27" s="207">
        <f t="shared" si="3"/>
        <v>100</v>
      </c>
      <c r="I27" s="84"/>
    </row>
    <row r="28" spans="1:9" s="1" customFormat="1" ht="54" customHeight="1">
      <c r="A28" s="272" t="s">
        <v>37</v>
      </c>
      <c r="B28" s="81">
        <v>1039</v>
      </c>
      <c r="C28" s="82">
        <v>0</v>
      </c>
      <c r="D28" s="82"/>
      <c r="E28" s="82">
        <v>0</v>
      </c>
      <c r="F28" s="82"/>
      <c r="G28" s="197"/>
      <c r="H28" s="144" t="e">
        <f t="shared" si="3"/>
        <v>#DIV/0!</v>
      </c>
      <c r="I28" s="84"/>
    </row>
    <row r="29" spans="1:9" s="64" customFormat="1" ht="43.5" customHeight="1">
      <c r="A29" s="272" t="s">
        <v>38</v>
      </c>
      <c r="B29" s="81">
        <v>1040</v>
      </c>
      <c r="C29" s="82">
        <v>-2</v>
      </c>
      <c r="D29" s="82">
        <v>-2</v>
      </c>
      <c r="E29" s="82">
        <v>-2</v>
      </c>
      <c r="F29" s="82">
        <v>-2</v>
      </c>
      <c r="G29" s="197">
        <f t="shared" ref="G29:G58" si="4">F29-E29</f>
        <v>0</v>
      </c>
      <c r="H29" s="207">
        <f t="shared" si="3"/>
        <v>100</v>
      </c>
      <c r="I29" s="84"/>
    </row>
    <row r="30" spans="1:9" s="69" customFormat="1" ht="43.5" customHeight="1">
      <c r="A30" s="272" t="s">
        <v>39</v>
      </c>
      <c r="B30" s="81">
        <v>1041</v>
      </c>
      <c r="C30" s="82">
        <v>0</v>
      </c>
      <c r="D30" s="82"/>
      <c r="E30" s="82">
        <v>0</v>
      </c>
      <c r="F30" s="82"/>
      <c r="G30" s="197"/>
      <c r="H30" s="144" t="e">
        <f t="shared" si="3"/>
        <v>#DIV/0!</v>
      </c>
      <c r="I30" s="84"/>
    </row>
    <row r="31" spans="1:9" s="69" customFormat="1" ht="43.5" customHeight="1">
      <c r="A31" s="272" t="s">
        <v>40</v>
      </c>
      <c r="B31" s="81">
        <v>1042</v>
      </c>
      <c r="C31" s="82">
        <v>0</v>
      </c>
      <c r="D31" s="82"/>
      <c r="E31" s="82">
        <v>0</v>
      </c>
      <c r="F31" s="82"/>
      <c r="G31" s="197"/>
      <c r="H31" s="144" t="e">
        <f t="shared" si="3"/>
        <v>#DIV/0!</v>
      </c>
      <c r="I31" s="84"/>
    </row>
    <row r="32" spans="1:9" s="69" customFormat="1" ht="43.5" customHeight="1">
      <c r="A32" s="272" t="s">
        <v>56</v>
      </c>
      <c r="B32" s="81">
        <v>1043</v>
      </c>
      <c r="C32" s="82">
        <v>-11</v>
      </c>
      <c r="D32" s="82">
        <v>-3</v>
      </c>
      <c r="E32" s="82">
        <v>-4</v>
      </c>
      <c r="F32" s="82">
        <v>-3</v>
      </c>
      <c r="G32" s="197">
        <f t="shared" si="4"/>
        <v>1</v>
      </c>
      <c r="H32" s="207">
        <f t="shared" si="3"/>
        <v>75</v>
      </c>
      <c r="I32" s="84"/>
    </row>
    <row r="33" spans="1:9" s="69" customFormat="1" ht="43.5" customHeight="1">
      <c r="A33" s="272" t="s">
        <v>41</v>
      </c>
      <c r="B33" s="81">
        <v>1044</v>
      </c>
      <c r="C33" s="82">
        <v>0</v>
      </c>
      <c r="D33" s="82"/>
      <c r="E33" s="82">
        <v>0</v>
      </c>
      <c r="F33" s="82"/>
      <c r="G33" s="197"/>
      <c r="H33" s="144" t="e">
        <f t="shared" si="3"/>
        <v>#DIV/0!</v>
      </c>
      <c r="I33" s="84"/>
    </row>
    <row r="34" spans="1:9" s="69" customFormat="1" ht="43.5" customHeight="1">
      <c r="A34" s="272" t="s">
        <v>42</v>
      </c>
      <c r="B34" s="81">
        <v>1045</v>
      </c>
      <c r="C34" s="82">
        <v>0</v>
      </c>
      <c r="D34" s="82"/>
      <c r="E34" s="82">
        <v>0</v>
      </c>
      <c r="F34" s="82"/>
      <c r="G34" s="197"/>
      <c r="H34" s="144" t="e">
        <f t="shared" si="3"/>
        <v>#DIV/0!</v>
      </c>
      <c r="I34" s="84"/>
    </row>
    <row r="35" spans="1:9" s="64" customFormat="1" ht="43.5" customHeight="1">
      <c r="A35" s="272" t="s">
        <v>43</v>
      </c>
      <c r="B35" s="81">
        <v>1046</v>
      </c>
      <c r="C35" s="82">
        <v>0</v>
      </c>
      <c r="D35" s="82"/>
      <c r="E35" s="82">
        <v>0</v>
      </c>
      <c r="F35" s="82"/>
      <c r="G35" s="197"/>
      <c r="H35" s="144" t="e">
        <f t="shared" si="3"/>
        <v>#DIV/0!</v>
      </c>
      <c r="I35" s="84"/>
    </row>
    <row r="36" spans="1:9" s="64" customFormat="1" ht="43.5" customHeight="1">
      <c r="A36" s="272" t="s">
        <v>44</v>
      </c>
      <c r="B36" s="81">
        <v>1047</v>
      </c>
      <c r="C36" s="82">
        <v>0</v>
      </c>
      <c r="D36" s="82"/>
      <c r="E36" s="82">
        <v>0</v>
      </c>
      <c r="F36" s="82"/>
      <c r="G36" s="197"/>
      <c r="H36" s="144" t="e">
        <f t="shared" si="3"/>
        <v>#DIV/0!</v>
      </c>
      <c r="I36" s="84"/>
    </row>
    <row r="37" spans="1:9" s="1" customFormat="1" ht="51" customHeight="1">
      <c r="A37" s="272" t="s">
        <v>64</v>
      </c>
      <c r="B37" s="81">
        <v>1048</v>
      </c>
      <c r="C37" s="82">
        <v>-4</v>
      </c>
      <c r="D37" s="82"/>
      <c r="E37" s="82">
        <v>-2</v>
      </c>
      <c r="F37" s="82"/>
      <c r="G37" s="197">
        <f>F37-E37</f>
        <v>2</v>
      </c>
      <c r="H37" s="144">
        <f>(F37/E37)*100</f>
        <v>0</v>
      </c>
      <c r="I37" s="84"/>
    </row>
    <row r="38" spans="1:9" s="69" customFormat="1" ht="43.5" customHeight="1">
      <c r="A38" s="272" t="s">
        <v>45</v>
      </c>
      <c r="B38" s="81" t="s">
        <v>362</v>
      </c>
      <c r="C38" s="82">
        <v>0</v>
      </c>
      <c r="D38" s="82"/>
      <c r="E38" s="82">
        <v>0</v>
      </c>
      <c r="F38" s="82"/>
      <c r="G38" s="197">
        <f t="shared" ref="G38:G47" si="5">F38-E38</f>
        <v>0</v>
      </c>
      <c r="H38" s="144" t="e">
        <f t="shared" ref="H38:H47" si="6">(F38/E38)*100</f>
        <v>#DIV/0!</v>
      </c>
      <c r="I38" s="84"/>
    </row>
    <row r="39" spans="1:9" s="69" customFormat="1" ht="43.5" customHeight="1">
      <c r="A39" s="272" t="s">
        <v>85</v>
      </c>
      <c r="B39" s="81">
        <v>1049</v>
      </c>
      <c r="C39" s="82">
        <v>-103</v>
      </c>
      <c r="D39" s="82">
        <v>-116</v>
      </c>
      <c r="E39" s="82">
        <v>-113</v>
      </c>
      <c r="F39" s="82">
        <v>-116</v>
      </c>
      <c r="G39" s="197">
        <f t="shared" si="5"/>
        <v>-3</v>
      </c>
      <c r="H39" s="207">
        <f t="shared" si="6"/>
        <v>102.65486725663717</v>
      </c>
      <c r="I39" s="84"/>
    </row>
    <row r="40" spans="1:9" s="69" customFormat="1" ht="44.25" customHeight="1">
      <c r="A40" s="264" t="s">
        <v>132</v>
      </c>
      <c r="B40" s="135">
        <v>1060</v>
      </c>
      <c r="C40" s="523">
        <f>SUM(C41:C47)</f>
        <v>-440</v>
      </c>
      <c r="D40" s="523">
        <f>SUM(D41:D47)</f>
        <v>-151</v>
      </c>
      <c r="E40" s="458">
        <f>SUM(E41:E47)</f>
        <v>-152</v>
      </c>
      <c r="F40" s="523">
        <f>SUM(F41:F47)</f>
        <v>-151</v>
      </c>
      <c r="G40" s="200">
        <f t="shared" si="5"/>
        <v>1</v>
      </c>
      <c r="H40" s="207">
        <f t="shared" si="6"/>
        <v>99.342105263157904</v>
      </c>
      <c r="I40" s="135"/>
    </row>
    <row r="41" spans="1:9" s="69" customFormat="1" ht="36" customHeight="1">
      <c r="A41" s="272" t="s">
        <v>113</v>
      </c>
      <c r="B41" s="81">
        <v>1061</v>
      </c>
      <c r="C41" s="524">
        <v>-197</v>
      </c>
      <c r="D41" s="524">
        <v>-51</v>
      </c>
      <c r="E41" s="457">
        <v>-51</v>
      </c>
      <c r="F41" s="457">
        <v>-51</v>
      </c>
      <c r="G41" s="200">
        <f t="shared" si="5"/>
        <v>0</v>
      </c>
      <c r="H41" s="207">
        <f t="shared" si="6"/>
        <v>100</v>
      </c>
      <c r="I41" s="84"/>
    </row>
    <row r="42" spans="1:9" s="69" customFormat="1" ht="36" customHeight="1">
      <c r="A42" s="272" t="s">
        <v>114</v>
      </c>
      <c r="B42" s="81">
        <v>1062</v>
      </c>
      <c r="C42" s="82">
        <v>0</v>
      </c>
      <c r="D42" s="82"/>
      <c r="E42" s="82">
        <v>0</v>
      </c>
      <c r="F42" s="82"/>
      <c r="G42" s="200">
        <f t="shared" si="5"/>
        <v>0</v>
      </c>
      <c r="H42" s="144" t="e">
        <f t="shared" si="6"/>
        <v>#DIV/0!</v>
      </c>
      <c r="I42" s="84"/>
    </row>
    <row r="43" spans="1:9" s="69" customFormat="1" ht="36" customHeight="1">
      <c r="A43" s="272" t="s">
        <v>34</v>
      </c>
      <c r="B43" s="81">
        <v>1063</v>
      </c>
      <c r="C43" s="82">
        <v>-195</v>
      </c>
      <c r="D43" s="82">
        <v>-82</v>
      </c>
      <c r="E43" s="82">
        <v>-83</v>
      </c>
      <c r="F43" s="82">
        <v>-82</v>
      </c>
      <c r="G43" s="200">
        <f t="shared" si="5"/>
        <v>1</v>
      </c>
      <c r="H43" s="207">
        <f t="shared" si="6"/>
        <v>98.795180722891558</v>
      </c>
      <c r="I43" s="84"/>
    </row>
    <row r="44" spans="1:9" s="69" customFormat="1" ht="36" customHeight="1">
      <c r="A44" s="272" t="s">
        <v>35</v>
      </c>
      <c r="B44" s="81">
        <v>1064</v>
      </c>
      <c r="C44" s="82">
        <v>-48</v>
      </c>
      <c r="D44" s="82">
        <v>-18</v>
      </c>
      <c r="E44" s="82">
        <v>-18</v>
      </c>
      <c r="F44" s="82">
        <v>-18</v>
      </c>
      <c r="G44" s="200">
        <f t="shared" si="5"/>
        <v>0</v>
      </c>
      <c r="H44" s="207">
        <f t="shared" si="6"/>
        <v>100</v>
      </c>
      <c r="I44" s="84"/>
    </row>
    <row r="45" spans="1:9" s="69" customFormat="1" ht="36" customHeight="1">
      <c r="A45" s="272" t="s">
        <v>55</v>
      </c>
      <c r="B45" s="81">
        <v>1065</v>
      </c>
      <c r="C45" s="82">
        <v>0</v>
      </c>
      <c r="D45" s="82"/>
      <c r="E45" s="82">
        <v>0</v>
      </c>
      <c r="F45" s="82"/>
      <c r="G45" s="200">
        <f t="shared" si="5"/>
        <v>0</v>
      </c>
      <c r="H45" s="144" t="e">
        <f t="shared" si="6"/>
        <v>#DIV/0!</v>
      </c>
      <c r="I45" s="84"/>
    </row>
    <row r="46" spans="1:9" s="69" customFormat="1" ht="36" customHeight="1">
      <c r="A46" s="272" t="s">
        <v>67</v>
      </c>
      <c r="B46" s="81">
        <v>1066</v>
      </c>
      <c r="C46" s="82">
        <v>0</v>
      </c>
      <c r="D46" s="82"/>
      <c r="E46" s="82">
        <v>0</v>
      </c>
      <c r="F46" s="82"/>
      <c r="G46" s="200">
        <f t="shared" si="5"/>
        <v>0</v>
      </c>
      <c r="H46" s="144" t="e">
        <f t="shared" si="6"/>
        <v>#DIV/0!</v>
      </c>
      <c r="I46" s="84"/>
    </row>
    <row r="47" spans="1:9" s="69" customFormat="1" ht="36" customHeight="1">
      <c r="A47" s="272" t="s">
        <v>440</v>
      </c>
      <c r="B47" s="81">
        <v>1067</v>
      </c>
      <c r="C47" s="82">
        <v>0</v>
      </c>
      <c r="D47" s="82"/>
      <c r="E47" s="82">
        <v>0</v>
      </c>
      <c r="F47" s="82"/>
      <c r="G47" s="200">
        <f t="shared" si="5"/>
        <v>0</v>
      </c>
      <c r="H47" s="144" t="e">
        <f t="shared" si="6"/>
        <v>#DIV/0!</v>
      </c>
      <c r="I47" s="84"/>
    </row>
    <row r="48" spans="1:9" s="69" customFormat="1" ht="44.25" customHeight="1">
      <c r="A48" s="134" t="s">
        <v>204</v>
      </c>
      <c r="B48" s="135">
        <v>1070</v>
      </c>
      <c r="C48" s="195">
        <f>SUM(C49:C51)</f>
        <v>7</v>
      </c>
      <c r="D48" s="195">
        <v>2554</v>
      </c>
      <c r="E48" s="195">
        <f>SUM(E49:E51)</f>
        <v>2551</v>
      </c>
      <c r="F48" s="195">
        <v>2554</v>
      </c>
      <c r="G48" s="232">
        <f>F48-E48</f>
        <v>3</v>
      </c>
      <c r="H48" s="209">
        <f t="shared" ref="H48:H68" si="7">(F48/E48)*100</f>
        <v>100.11760094080753</v>
      </c>
      <c r="I48" s="134"/>
    </row>
    <row r="49" spans="1:9" s="69" customFormat="1" ht="36" customHeight="1">
      <c r="A49" s="272" t="s">
        <v>129</v>
      </c>
      <c r="B49" s="81">
        <v>1071</v>
      </c>
      <c r="C49" s="136"/>
      <c r="D49" s="136"/>
      <c r="E49" s="136"/>
      <c r="F49" s="136"/>
      <c r="G49" s="210">
        <f t="shared" si="4"/>
        <v>0</v>
      </c>
      <c r="H49" s="211"/>
      <c r="I49" s="84"/>
    </row>
    <row r="50" spans="1:9" s="69" customFormat="1" ht="36" customHeight="1">
      <c r="A50" s="272" t="s">
        <v>233</v>
      </c>
      <c r="B50" s="81">
        <v>1072</v>
      </c>
      <c r="C50" s="82"/>
      <c r="D50" s="82"/>
      <c r="E50" s="82"/>
      <c r="F50" s="82"/>
      <c r="G50" s="197">
        <f t="shared" si="4"/>
        <v>0</v>
      </c>
      <c r="H50" s="207"/>
      <c r="I50" s="84"/>
    </row>
    <row r="51" spans="1:9" s="69" customFormat="1" ht="36" customHeight="1">
      <c r="A51" s="272" t="s">
        <v>205</v>
      </c>
      <c r="B51" s="81">
        <v>1073</v>
      </c>
      <c r="C51" s="82">
        <v>7</v>
      </c>
      <c r="D51" s="82">
        <v>2554</v>
      </c>
      <c r="E51" s="82">
        <v>2551</v>
      </c>
      <c r="F51" s="82">
        <v>2554</v>
      </c>
      <c r="G51" s="197">
        <f>F51-E51</f>
        <v>3</v>
      </c>
      <c r="H51" s="207">
        <f>(F51/E51)*100</f>
        <v>100.11760094080753</v>
      </c>
      <c r="I51" s="84"/>
    </row>
    <row r="52" spans="1:9" s="69" customFormat="1" ht="44.25" customHeight="1">
      <c r="A52" s="134" t="s">
        <v>68</v>
      </c>
      <c r="B52" s="135">
        <v>1080</v>
      </c>
      <c r="C52" s="78">
        <f>SUM(C53:C58)</f>
        <v>-1</v>
      </c>
      <c r="D52" s="78">
        <f>SUM(D53:D58)</f>
        <v>-127</v>
      </c>
      <c r="E52" s="78">
        <f>SUM(E53:E58)</f>
        <v>-120</v>
      </c>
      <c r="F52" s="78">
        <f>SUM(F53:F58)</f>
        <v>-127</v>
      </c>
      <c r="G52" s="200">
        <f>F52-E52</f>
        <v>-7</v>
      </c>
      <c r="H52" s="208">
        <f>(F52/E52)*100</f>
        <v>105.83333333333333</v>
      </c>
      <c r="I52" s="134"/>
    </row>
    <row r="53" spans="1:9" s="69" customFormat="1" ht="36" customHeight="1">
      <c r="A53" s="272" t="s">
        <v>129</v>
      </c>
      <c r="B53" s="81">
        <v>1081</v>
      </c>
      <c r="C53" s="82">
        <v>0</v>
      </c>
      <c r="D53" s="82"/>
      <c r="E53" s="82">
        <v>0</v>
      </c>
      <c r="F53" s="82"/>
      <c r="G53" s="197"/>
      <c r="H53" s="207"/>
      <c r="I53" s="84"/>
    </row>
    <row r="54" spans="1:9" s="69" customFormat="1" ht="36" customHeight="1">
      <c r="A54" s="272" t="s">
        <v>295</v>
      </c>
      <c r="B54" s="81">
        <v>1082</v>
      </c>
      <c r="C54" s="82">
        <v>0</v>
      </c>
      <c r="D54" s="82"/>
      <c r="E54" s="82">
        <v>0</v>
      </c>
      <c r="F54" s="82"/>
      <c r="G54" s="197"/>
      <c r="H54" s="207"/>
      <c r="I54" s="84"/>
    </row>
    <row r="55" spans="1:9" s="69" customFormat="1" ht="36" customHeight="1">
      <c r="A55" s="272" t="s">
        <v>62</v>
      </c>
      <c r="B55" s="81">
        <v>1083</v>
      </c>
      <c r="C55" s="82">
        <v>0</v>
      </c>
      <c r="D55" s="82"/>
      <c r="E55" s="82">
        <v>0</v>
      </c>
      <c r="F55" s="82"/>
      <c r="G55" s="197"/>
      <c r="H55" s="207"/>
      <c r="I55" s="84"/>
    </row>
    <row r="56" spans="1:9" s="69" customFormat="1" ht="36" customHeight="1">
      <c r="A56" s="405" t="s">
        <v>46</v>
      </c>
      <c r="B56" s="406">
        <v>1084</v>
      </c>
      <c r="C56" s="82">
        <v>0</v>
      </c>
      <c r="D56" s="82"/>
      <c r="E56" s="82">
        <v>0</v>
      </c>
      <c r="F56" s="82"/>
      <c r="G56" s="409">
        <f>F56-E56</f>
        <v>0</v>
      </c>
      <c r="H56" s="408"/>
      <c r="I56" s="84"/>
    </row>
    <row r="57" spans="1:9" s="69" customFormat="1" ht="36" customHeight="1">
      <c r="A57" s="272" t="s">
        <v>54</v>
      </c>
      <c r="B57" s="81">
        <v>1085</v>
      </c>
      <c r="C57" s="82">
        <v>0</v>
      </c>
      <c r="D57" s="82"/>
      <c r="E57" s="82">
        <v>0</v>
      </c>
      <c r="F57" s="82"/>
      <c r="G57" s="197"/>
      <c r="H57" s="207"/>
      <c r="I57" s="84"/>
    </row>
    <row r="58" spans="1:9" s="402" customFormat="1" ht="36" customHeight="1">
      <c r="A58" s="405" t="s">
        <v>144</v>
      </c>
      <c r="B58" s="406">
        <v>1086</v>
      </c>
      <c r="C58" s="82">
        <v>-1</v>
      </c>
      <c r="D58" s="82">
        <v>-127</v>
      </c>
      <c r="E58" s="82">
        <v>-120</v>
      </c>
      <c r="F58" s="82">
        <v>-127</v>
      </c>
      <c r="G58" s="409">
        <f t="shared" si="4"/>
        <v>-7</v>
      </c>
      <c r="H58" s="410">
        <f t="shared" si="7"/>
        <v>105.83333333333333</v>
      </c>
      <c r="I58" s="411"/>
    </row>
    <row r="59" spans="1:9" s="69" customFormat="1" ht="44.25" customHeight="1">
      <c r="A59" s="134" t="s">
        <v>4</v>
      </c>
      <c r="B59" s="135">
        <v>1100</v>
      </c>
      <c r="C59" s="205">
        <f>SUM(C18,C19,C40,C48,C52)</f>
        <v>-149</v>
      </c>
      <c r="D59" s="205">
        <f>SUM(D18,D19,D40,D48,D52)</f>
        <v>-417</v>
      </c>
      <c r="E59" s="205">
        <f>SUM(E18,E19,E40,E48,E52)</f>
        <v>0</v>
      </c>
      <c r="F59" s="205">
        <f>SUM(F18,F19,F40,F48,F52)</f>
        <v>-417</v>
      </c>
      <c r="G59" s="214">
        <f>F59-E59</f>
        <v>-417</v>
      </c>
      <c r="H59" s="505" t="e">
        <f>(F59/E59)*100</f>
        <v>#DIV/0!</v>
      </c>
      <c r="I59" s="134"/>
    </row>
    <row r="60" spans="1:9" s="69" customFormat="1" ht="36" customHeight="1">
      <c r="A60" s="272" t="s">
        <v>83</v>
      </c>
      <c r="B60" s="81">
        <v>1110</v>
      </c>
      <c r="C60" s="82"/>
      <c r="D60" s="82"/>
      <c r="E60" s="82"/>
      <c r="F60" s="82"/>
      <c r="G60" s="197"/>
      <c r="H60" s="207"/>
      <c r="I60" s="84"/>
    </row>
    <row r="61" spans="1:9" s="69" customFormat="1" ht="36" customHeight="1">
      <c r="A61" s="272" t="s">
        <v>87</v>
      </c>
      <c r="B61" s="81">
        <v>1120</v>
      </c>
      <c r="C61" s="82">
        <v>0</v>
      </c>
      <c r="D61" s="82"/>
      <c r="E61" s="82">
        <v>0</v>
      </c>
      <c r="F61" s="82"/>
      <c r="G61" s="197"/>
      <c r="H61" s="207"/>
      <c r="I61" s="84"/>
    </row>
    <row r="62" spans="1:9" s="69" customFormat="1" ht="44.25" customHeight="1">
      <c r="A62" s="134" t="s">
        <v>84</v>
      </c>
      <c r="B62" s="135">
        <v>1130</v>
      </c>
      <c r="C62" s="137"/>
      <c r="D62" s="137"/>
      <c r="E62" s="137"/>
      <c r="F62" s="137"/>
      <c r="G62" s="213"/>
      <c r="H62" s="212"/>
      <c r="I62" s="134"/>
    </row>
    <row r="63" spans="1:9" s="69" customFormat="1" ht="44.25" customHeight="1">
      <c r="A63" s="134" t="s">
        <v>86</v>
      </c>
      <c r="B63" s="135">
        <v>1140</v>
      </c>
      <c r="C63" s="78">
        <v>0</v>
      </c>
      <c r="D63" s="78"/>
      <c r="E63" s="78">
        <v>0</v>
      </c>
      <c r="F63" s="78"/>
      <c r="G63" s="214">
        <f>F63-E63</f>
        <v>0</v>
      </c>
      <c r="H63" s="505" t="e">
        <f>(F63/E63)*100</f>
        <v>#DIV/0!</v>
      </c>
      <c r="I63" s="134"/>
    </row>
    <row r="64" spans="1:9" s="69" customFormat="1" ht="44.25" customHeight="1">
      <c r="A64" s="134" t="s">
        <v>206</v>
      </c>
      <c r="B64" s="135">
        <v>1150</v>
      </c>
      <c r="C64" s="233">
        <f>SUM(C65:C66)</f>
        <v>0</v>
      </c>
      <c r="D64" s="233"/>
      <c r="E64" s="233">
        <f>SUM(E65:E66)</f>
        <v>0</v>
      </c>
      <c r="F64" s="233"/>
      <c r="G64" s="214">
        <f>F64-E64</f>
        <v>0</v>
      </c>
      <c r="H64" s="505" t="e">
        <f>(F64/E64)*100</f>
        <v>#DIV/0!</v>
      </c>
      <c r="I64" s="134"/>
    </row>
    <row r="65" spans="1:9" s="69" customFormat="1" ht="36" customHeight="1">
      <c r="A65" s="272" t="s">
        <v>129</v>
      </c>
      <c r="B65" s="81">
        <v>1151</v>
      </c>
      <c r="C65" s="138"/>
      <c r="D65" s="138"/>
      <c r="E65" s="138"/>
      <c r="F65" s="138"/>
      <c r="G65" s="156">
        <f t="shared" ref="G65" si="8">F65-E65</f>
        <v>0</v>
      </c>
      <c r="H65" s="507"/>
      <c r="I65" s="84"/>
    </row>
    <row r="66" spans="1:9" s="69" customFormat="1" ht="36" customHeight="1">
      <c r="A66" s="272" t="s">
        <v>207</v>
      </c>
      <c r="B66" s="81">
        <v>1152</v>
      </c>
      <c r="C66" s="82"/>
      <c r="D66" s="82"/>
      <c r="E66" s="82"/>
      <c r="F66" s="82"/>
      <c r="G66" s="197">
        <f>F66-E66</f>
        <v>0</v>
      </c>
      <c r="H66" s="144" t="e">
        <f t="shared" si="7"/>
        <v>#DIV/0!</v>
      </c>
      <c r="I66" s="84"/>
    </row>
    <row r="67" spans="1:9" s="69" customFormat="1" ht="38.25" customHeight="1">
      <c r="A67" s="134" t="s">
        <v>208</v>
      </c>
      <c r="B67" s="135">
        <v>1160</v>
      </c>
      <c r="C67" s="78">
        <f t="shared" ref="C67" si="9">SUM(C68:C69)</f>
        <v>0</v>
      </c>
      <c r="D67" s="78"/>
      <c r="E67" s="78">
        <f t="shared" ref="E67" si="10">SUM(E68:E69)</f>
        <v>0</v>
      </c>
      <c r="F67" s="78"/>
      <c r="G67" s="200">
        <f>F67-E67</f>
        <v>0</v>
      </c>
      <c r="H67" s="144"/>
      <c r="I67" s="134"/>
    </row>
    <row r="68" spans="1:9" s="64" customFormat="1" ht="37.5" customHeight="1">
      <c r="A68" s="272" t="s">
        <v>129</v>
      </c>
      <c r="B68" s="81">
        <v>1161</v>
      </c>
      <c r="C68" s="82">
        <v>0</v>
      </c>
      <c r="D68" s="82"/>
      <c r="E68" s="82">
        <v>0</v>
      </c>
      <c r="F68" s="82"/>
      <c r="G68" s="200"/>
      <c r="H68" s="144" t="e">
        <f t="shared" si="7"/>
        <v>#DIV/0!</v>
      </c>
      <c r="I68" s="84"/>
    </row>
    <row r="69" spans="1:9" s="64" customFormat="1" ht="39" customHeight="1">
      <c r="A69" s="272" t="s">
        <v>91</v>
      </c>
      <c r="B69" s="81">
        <v>1162</v>
      </c>
      <c r="C69" s="82">
        <v>0</v>
      </c>
      <c r="D69" s="82"/>
      <c r="E69" s="82">
        <v>0</v>
      </c>
      <c r="F69" s="82"/>
      <c r="G69" s="197">
        <f t="shared" ref="G69:G71" si="11">F69-E69</f>
        <v>0</v>
      </c>
      <c r="H69" s="207"/>
      <c r="I69" s="84"/>
    </row>
    <row r="70" spans="1:9" s="69" customFormat="1" ht="36" customHeight="1">
      <c r="A70" s="284" t="s">
        <v>74</v>
      </c>
      <c r="B70" s="77">
        <v>1170</v>
      </c>
      <c r="C70" s="78">
        <f>SUM(C59,C60,C61,C62,C63,C64,C67)</f>
        <v>-149</v>
      </c>
      <c r="D70" s="78">
        <f>SUM(D59,D60,D61,D62,D63,D64,D67)</f>
        <v>-417</v>
      </c>
      <c r="E70" s="78">
        <f>SUM(E59,E60,E61,E62,E63,E64,E67)</f>
        <v>0</v>
      </c>
      <c r="F70" s="78">
        <f>SUM(F59,F60,F61,F62,F63,F64,F67)</f>
        <v>-417</v>
      </c>
      <c r="G70" s="200">
        <f t="shared" si="11"/>
        <v>-417</v>
      </c>
      <c r="H70" s="477" t="e">
        <f>(F70/E70)*100</f>
        <v>#DIV/0!</v>
      </c>
      <c r="I70" s="84"/>
    </row>
    <row r="71" spans="1:9" s="69" customFormat="1" ht="39" customHeight="1">
      <c r="A71" s="272" t="s">
        <v>199</v>
      </c>
      <c r="B71" s="81">
        <v>1180</v>
      </c>
      <c r="C71" s="82">
        <v>0</v>
      </c>
      <c r="D71" s="82"/>
      <c r="E71" s="82" t="s">
        <v>439</v>
      </c>
      <c r="F71" s="82"/>
      <c r="G71" s="143" t="e">
        <f t="shared" si="11"/>
        <v>#VALUE!</v>
      </c>
      <c r="H71" s="144" t="e">
        <f>(F71/E71)*100</f>
        <v>#VALUE!</v>
      </c>
      <c r="I71" s="84"/>
    </row>
    <row r="72" spans="1:9" s="69" customFormat="1" ht="39" customHeight="1">
      <c r="A72" s="272" t="s">
        <v>200</v>
      </c>
      <c r="B72" s="81">
        <v>1181</v>
      </c>
      <c r="C72" s="82"/>
      <c r="D72" s="82"/>
      <c r="E72" s="82"/>
      <c r="F72" s="82"/>
      <c r="G72" s="197"/>
      <c r="H72" s="207"/>
      <c r="I72" s="84"/>
    </row>
    <row r="73" spans="1:9" s="69" customFormat="1" ht="39" customHeight="1">
      <c r="A73" s="272" t="s">
        <v>201</v>
      </c>
      <c r="B73" s="81">
        <v>1190</v>
      </c>
      <c r="C73" s="82"/>
      <c r="D73" s="82"/>
      <c r="E73" s="82"/>
      <c r="F73" s="82"/>
      <c r="G73" s="197"/>
      <c r="H73" s="207"/>
      <c r="I73" s="84"/>
    </row>
    <row r="74" spans="1:9" s="69" customFormat="1" ht="39" customHeight="1">
      <c r="A74" s="272" t="s">
        <v>202</v>
      </c>
      <c r="B74" s="81">
        <v>1191</v>
      </c>
      <c r="C74" s="82" t="s">
        <v>187</v>
      </c>
      <c r="D74" s="82"/>
      <c r="E74" s="82" t="s">
        <v>187</v>
      </c>
      <c r="F74" s="82"/>
      <c r="G74" s="197"/>
      <c r="H74" s="207"/>
      <c r="I74" s="84"/>
    </row>
    <row r="75" spans="1:9" s="69" customFormat="1" ht="38.25" customHeight="1">
      <c r="A75" s="134" t="s">
        <v>223</v>
      </c>
      <c r="B75" s="135">
        <v>1200</v>
      </c>
      <c r="C75" s="205">
        <f>SUM(C70,C71,C72,C73,C74)</f>
        <v>-149</v>
      </c>
      <c r="D75" s="205">
        <f>SUM(D70,D71,D72,D73,D74)</f>
        <v>-417</v>
      </c>
      <c r="E75" s="205">
        <f t="shared" ref="E75" si="12">SUM(E70,E71,E72,E73,E74)</f>
        <v>0</v>
      </c>
      <c r="F75" s="205">
        <f>SUM(F70,F71,F72,F73,F74)</f>
        <v>-417</v>
      </c>
      <c r="G75" s="214">
        <f>F75-E75</f>
        <v>-417</v>
      </c>
      <c r="H75" s="212" t="e">
        <f>(F75/E75)*100</f>
        <v>#DIV/0!</v>
      </c>
      <c r="I75" s="134"/>
    </row>
    <row r="76" spans="1:9" s="69" customFormat="1" ht="39" customHeight="1">
      <c r="A76" s="272" t="s">
        <v>24</v>
      </c>
      <c r="B76" s="81">
        <v>1201</v>
      </c>
      <c r="C76" s="82"/>
      <c r="D76" s="82"/>
      <c r="E76" s="82"/>
      <c r="F76" s="82"/>
      <c r="G76" s="327">
        <f t="shared" ref="G76" si="13">F76-E76</f>
        <v>0</v>
      </c>
      <c r="H76" s="505" t="e">
        <f t="shared" ref="H76:H77" si="14">(F76/E76)*100</f>
        <v>#DIV/0!</v>
      </c>
      <c r="I76" s="84"/>
    </row>
    <row r="77" spans="1:9" s="69" customFormat="1" ht="39" customHeight="1">
      <c r="A77" s="272" t="s">
        <v>25</v>
      </c>
      <c r="B77" s="81">
        <v>1202</v>
      </c>
      <c r="C77" s="82">
        <v>-149</v>
      </c>
      <c r="D77" s="82">
        <v>-417</v>
      </c>
      <c r="E77" s="82">
        <v>0</v>
      </c>
      <c r="F77" s="82">
        <v>-417</v>
      </c>
      <c r="G77" s="214">
        <f>F77-E77</f>
        <v>-417</v>
      </c>
      <c r="H77" s="505" t="e">
        <f t="shared" si="14"/>
        <v>#DIV/0!</v>
      </c>
      <c r="I77" s="84"/>
    </row>
    <row r="78" spans="1:9" s="69" customFormat="1" ht="38.25" customHeight="1">
      <c r="A78" s="134" t="s">
        <v>19</v>
      </c>
      <c r="B78" s="135">
        <v>1210</v>
      </c>
      <c r="C78" s="78">
        <f>SUM(C8,C48,C60,C62,C64,C72,C73)</f>
        <v>14920</v>
      </c>
      <c r="D78" s="78">
        <f>SUM(D8,D48,D60,D62,D64,D72,D73)</f>
        <v>7477</v>
      </c>
      <c r="E78" s="78">
        <f>SUM(E8,E48,E60,E62,E64,E72,E73)</f>
        <v>7818</v>
      </c>
      <c r="F78" s="78">
        <f>SUM(F8,F48,F60,F62,F64,F72,F73)</f>
        <v>7477</v>
      </c>
      <c r="G78" s="200">
        <f>F78-E78</f>
        <v>-341</v>
      </c>
      <c r="H78" s="215">
        <f>(F78/E78)*100</f>
        <v>95.638270657457142</v>
      </c>
      <c r="I78" s="134"/>
    </row>
    <row r="79" spans="1:9" s="69" customFormat="1" ht="39.75" customHeight="1">
      <c r="A79" s="134" t="s">
        <v>89</v>
      </c>
      <c r="B79" s="135">
        <v>1220</v>
      </c>
      <c r="C79" s="205">
        <f>SUM(C9,C19,C40,C52,C61,C63,C67,C71,C74)</f>
        <v>-15069</v>
      </c>
      <c r="D79" s="205">
        <f>SUM(D9,D19,D40,D52,D61,D63,D67,D71,D74)</f>
        <v>-7894</v>
      </c>
      <c r="E79" s="205">
        <f>SUM(E9,E19,E40,E52,E61,E63,E67,E71,E74)</f>
        <v>-7818</v>
      </c>
      <c r="F79" s="205">
        <f>SUM(F9,F19,F40,F52,F61,F63,F67,F71,F74)</f>
        <v>-7894</v>
      </c>
      <c r="G79" s="200">
        <f>F79-E79</f>
        <v>-76</v>
      </c>
      <c r="H79" s="215">
        <f>(F79/E79)*100</f>
        <v>100.97211563059606</v>
      </c>
      <c r="I79" s="134"/>
    </row>
    <row r="80" spans="1:9" s="69" customFormat="1" ht="39" customHeight="1">
      <c r="A80" s="272" t="s">
        <v>145</v>
      </c>
      <c r="B80" s="81">
        <v>1230</v>
      </c>
      <c r="C80" s="82"/>
      <c r="D80" s="82"/>
      <c r="E80" s="82"/>
      <c r="F80" s="82"/>
      <c r="G80" s="143">
        <f>F80-E80</f>
        <v>0</v>
      </c>
      <c r="H80" s="144" t="e">
        <f t="shared" ref="H80:H88" si="15">(F80/E80)*100</f>
        <v>#DIV/0!</v>
      </c>
      <c r="I80" s="84"/>
    </row>
    <row r="81" spans="1:10" s="69" customFormat="1" ht="36.75" customHeight="1">
      <c r="A81" s="134" t="s">
        <v>107</v>
      </c>
      <c r="B81" s="134"/>
      <c r="C81" s="134"/>
      <c r="D81" s="134"/>
      <c r="E81" s="134"/>
      <c r="F81" s="134"/>
      <c r="G81" s="145"/>
      <c r="H81" s="145"/>
      <c r="I81" s="134"/>
    </row>
    <row r="82" spans="1:10" s="69" customFormat="1" ht="39" customHeight="1">
      <c r="A82" s="272" t="s">
        <v>154</v>
      </c>
      <c r="B82" s="81">
        <v>1300</v>
      </c>
      <c r="C82" s="82">
        <f>C59</f>
        <v>-149</v>
      </c>
      <c r="D82" s="82">
        <f t="shared" ref="D82" si="16">D59</f>
        <v>-417</v>
      </c>
      <c r="E82" s="82">
        <f t="shared" ref="E82:F82" si="17">E59</f>
        <v>0</v>
      </c>
      <c r="F82" s="82">
        <f t="shared" si="17"/>
        <v>-417</v>
      </c>
      <c r="G82" s="197">
        <f>F82-E82</f>
        <v>-417</v>
      </c>
      <c r="H82" s="144" t="e">
        <f>(F82/E82)*100</f>
        <v>#DIV/0!</v>
      </c>
      <c r="I82" s="84"/>
    </row>
    <row r="83" spans="1:10" s="69" customFormat="1" ht="39" customHeight="1">
      <c r="A83" s="272" t="s">
        <v>273</v>
      </c>
      <c r="B83" s="81">
        <v>1301</v>
      </c>
      <c r="C83" s="82">
        <f>C93</f>
        <v>143</v>
      </c>
      <c r="D83" s="82">
        <f>D93</f>
        <v>88</v>
      </c>
      <c r="E83" s="82">
        <f>E93</f>
        <v>88</v>
      </c>
      <c r="F83" s="82">
        <f>F93</f>
        <v>88</v>
      </c>
      <c r="G83" s="197">
        <f>F83-E83</f>
        <v>0</v>
      </c>
      <c r="H83" s="207">
        <f>(F83/E83)*100</f>
        <v>100</v>
      </c>
      <c r="I83" s="84"/>
    </row>
    <row r="84" spans="1:10" s="69" customFormat="1" ht="39" customHeight="1">
      <c r="A84" s="272" t="s">
        <v>274</v>
      </c>
      <c r="B84" s="81">
        <v>1302</v>
      </c>
      <c r="C84" s="197">
        <f>C49</f>
        <v>0</v>
      </c>
      <c r="D84" s="197"/>
      <c r="E84" s="197">
        <f>E49</f>
        <v>0</v>
      </c>
      <c r="F84" s="197"/>
      <c r="G84" s="197"/>
      <c r="H84" s="207"/>
      <c r="I84" s="84"/>
    </row>
    <row r="85" spans="1:10" s="69" customFormat="1" ht="39" customHeight="1">
      <c r="A85" s="272" t="s">
        <v>275</v>
      </c>
      <c r="B85" s="81">
        <v>1303</v>
      </c>
      <c r="C85" s="197">
        <f>C53</f>
        <v>0</v>
      </c>
      <c r="D85" s="197"/>
      <c r="E85" s="197">
        <f>E53</f>
        <v>0</v>
      </c>
      <c r="F85" s="197"/>
      <c r="G85" s="197"/>
      <c r="H85" s="207"/>
      <c r="I85" s="84"/>
    </row>
    <row r="86" spans="1:10" s="69" customFormat="1" ht="39" customHeight="1">
      <c r="A86" s="272" t="s">
        <v>276</v>
      </c>
      <c r="B86" s="81">
        <v>1304</v>
      </c>
      <c r="C86" s="197">
        <f>C50</f>
        <v>0</v>
      </c>
      <c r="D86" s="197"/>
      <c r="E86" s="197">
        <f>E50</f>
        <v>0</v>
      </c>
      <c r="F86" s="197"/>
      <c r="G86" s="197"/>
      <c r="H86" s="207"/>
      <c r="I86" s="84"/>
    </row>
    <row r="87" spans="1:10" s="69" customFormat="1" ht="39" customHeight="1">
      <c r="A87" s="272" t="s">
        <v>277</v>
      </c>
      <c r="B87" s="81">
        <v>1305</v>
      </c>
      <c r="C87" s="82">
        <f>C54</f>
        <v>0</v>
      </c>
      <c r="D87" s="82"/>
      <c r="E87" s="82">
        <f>E54</f>
        <v>0</v>
      </c>
      <c r="F87" s="82"/>
      <c r="G87" s="143">
        <f t="shared" ref="G87" si="18">F87-E87</f>
        <v>0</v>
      </c>
      <c r="H87" s="144" t="e">
        <f t="shared" si="15"/>
        <v>#DIV/0!</v>
      </c>
      <c r="I87" s="84"/>
    </row>
    <row r="88" spans="1:10" s="64" customFormat="1" ht="27.75" customHeight="1">
      <c r="A88" s="134" t="s">
        <v>101</v>
      </c>
      <c r="B88" s="135">
        <v>1310</v>
      </c>
      <c r="C88" s="214">
        <f>C82+C83</f>
        <v>-6</v>
      </c>
      <c r="D88" s="214">
        <f>D82+D83</f>
        <v>-329</v>
      </c>
      <c r="E88" s="214">
        <f>E82+E83</f>
        <v>88</v>
      </c>
      <c r="F88" s="214">
        <f>F82+F83</f>
        <v>-329</v>
      </c>
      <c r="G88" s="214">
        <f>F88-E88</f>
        <v>-417</v>
      </c>
      <c r="H88" s="212">
        <f t="shared" si="15"/>
        <v>-373.86363636363637</v>
      </c>
      <c r="I88" s="134"/>
    </row>
    <row r="89" spans="1:10" s="69" customFormat="1" ht="30" customHeight="1">
      <c r="A89" s="272" t="s">
        <v>135</v>
      </c>
      <c r="B89" s="81"/>
      <c r="C89" s="82"/>
      <c r="D89" s="82"/>
      <c r="E89" s="82"/>
      <c r="F89" s="82"/>
      <c r="G89" s="82"/>
      <c r="H89" s="83"/>
      <c r="I89" s="84"/>
    </row>
    <row r="90" spans="1:10" s="69" customFormat="1" ht="30" customHeight="1">
      <c r="A90" s="272" t="s">
        <v>436</v>
      </c>
      <c r="B90" s="81">
        <v>1400</v>
      </c>
      <c r="C90" s="82">
        <v>7828</v>
      </c>
      <c r="D90" s="82">
        <v>2921</v>
      </c>
      <c r="E90" s="82">
        <v>2890</v>
      </c>
      <c r="F90" s="82">
        <v>2921</v>
      </c>
      <c r="G90" s="197">
        <f>F90-E90</f>
        <v>31</v>
      </c>
      <c r="H90" s="207">
        <f>(F90/E90)*100</f>
        <v>101.07266435986159</v>
      </c>
      <c r="I90" s="84"/>
      <c r="J90" s="506">
        <f>(F90/F95)*100</f>
        <v>37.002786926779834</v>
      </c>
    </row>
    <row r="91" spans="1:10" s="69" customFormat="1" ht="28.5" customHeight="1">
      <c r="A91" s="272" t="s">
        <v>5</v>
      </c>
      <c r="B91" s="81">
        <v>1410</v>
      </c>
      <c r="C91" s="82">
        <v>5394</v>
      </c>
      <c r="D91" s="82">
        <v>3846</v>
      </c>
      <c r="E91" s="82">
        <v>3817</v>
      </c>
      <c r="F91" s="82">
        <v>3846</v>
      </c>
      <c r="G91" s="197">
        <f t="shared" ref="G91:G95" si="19">F91-E91</f>
        <v>29</v>
      </c>
      <c r="H91" s="207">
        <f t="shared" ref="H91:H95" si="20">(F91/E91)*100</f>
        <v>100.75975897301545</v>
      </c>
      <c r="I91" s="84"/>
      <c r="J91" s="506">
        <f>F91/F95*100</f>
        <v>48.720547251076766</v>
      </c>
    </row>
    <row r="92" spans="1:10" s="69" customFormat="1" ht="28.5" customHeight="1">
      <c r="A92" s="272" t="s">
        <v>6</v>
      </c>
      <c r="B92" s="81">
        <v>1420</v>
      </c>
      <c r="C92" s="82">
        <v>1299</v>
      </c>
      <c r="D92" s="82">
        <v>863</v>
      </c>
      <c r="E92" s="82">
        <v>857</v>
      </c>
      <c r="F92" s="82">
        <v>863</v>
      </c>
      <c r="G92" s="197">
        <f t="shared" si="19"/>
        <v>6</v>
      </c>
      <c r="H92" s="207">
        <f t="shared" si="20"/>
        <v>100.70011668611436</v>
      </c>
      <c r="I92" s="84"/>
      <c r="J92" s="506">
        <f>(F92/F95)*100</f>
        <v>10.932353686344058</v>
      </c>
    </row>
    <row r="93" spans="1:10" s="69" customFormat="1" ht="27" customHeight="1">
      <c r="A93" s="272" t="s">
        <v>7</v>
      </c>
      <c r="B93" s="81">
        <v>1430</v>
      </c>
      <c r="C93" s="82">
        <v>143</v>
      </c>
      <c r="D93" s="82">
        <v>88</v>
      </c>
      <c r="E93" s="82">
        <v>88</v>
      </c>
      <c r="F93" s="82">
        <v>88</v>
      </c>
      <c r="G93" s="197">
        <f t="shared" si="19"/>
        <v>0</v>
      </c>
      <c r="H93" s="207">
        <f t="shared" si="20"/>
        <v>100</v>
      </c>
      <c r="I93" s="84"/>
      <c r="J93" s="506">
        <f>(F93/F95)*100</f>
        <v>1.1147707119331136</v>
      </c>
    </row>
    <row r="94" spans="1:10" s="69" customFormat="1" ht="25.5" customHeight="1">
      <c r="A94" s="272" t="s">
        <v>27</v>
      </c>
      <c r="B94" s="81">
        <v>1440</v>
      </c>
      <c r="C94" s="82">
        <v>405</v>
      </c>
      <c r="D94" s="82">
        <v>176</v>
      </c>
      <c r="E94" s="82">
        <v>166</v>
      </c>
      <c r="F94" s="82">
        <v>176</v>
      </c>
      <c r="G94" s="197">
        <f t="shared" si="19"/>
        <v>10</v>
      </c>
      <c r="H94" s="207">
        <f t="shared" si="20"/>
        <v>106.02409638554218</v>
      </c>
      <c r="I94" s="84"/>
      <c r="J94" s="506">
        <f>(F94/F95)*100</f>
        <v>2.2295414238662272</v>
      </c>
    </row>
    <row r="95" spans="1:10" s="64" customFormat="1" ht="27.75" customHeight="1">
      <c r="A95" s="134" t="s">
        <v>50</v>
      </c>
      <c r="B95" s="274">
        <v>1450</v>
      </c>
      <c r="C95" s="412">
        <f>SUM(C90,C91:C94)</f>
        <v>15069</v>
      </c>
      <c r="D95" s="412">
        <f>SUM(D90,D91:D94)</f>
        <v>7894</v>
      </c>
      <c r="E95" s="412">
        <f>SUM(E90,E91:E94)</f>
        <v>7818</v>
      </c>
      <c r="F95" s="412">
        <f>SUM(F90,F91:F94)</f>
        <v>7894</v>
      </c>
      <c r="G95" s="413">
        <f t="shared" si="19"/>
        <v>76</v>
      </c>
      <c r="H95" s="208">
        <f t="shared" si="20"/>
        <v>100.97211563059606</v>
      </c>
      <c r="I95" s="134"/>
    </row>
    <row r="96" spans="1:10" s="3" customFormat="1" ht="20.25">
      <c r="A96" s="85"/>
      <c r="B96" s="86"/>
      <c r="C96" s="86"/>
      <c r="D96" s="86"/>
      <c r="E96" s="86"/>
      <c r="F96" s="86"/>
      <c r="G96" s="86"/>
      <c r="H96" s="86"/>
      <c r="I96" s="86"/>
    </row>
    <row r="97" spans="1:9" s="332" customFormat="1" ht="60.75" customHeight="1">
      <c r="A97" s="328" t="s">
        <v>445</v>
      </c>
      <c r="B97" s="329"/>
      <c r="C97" s="561" t="s">
        <v>431</v>
      </c>
      <c r="D97" s="561"/>
      <c r="E97" s="330"/>
      <c r="F97" s="562" t="s">
        <v>496</v>
      </c>
      <c r="G97" s="562"/>
      <c r="H97" s="562"/>
      <c r="I97" s="331"/>
    </row>
    <row r="98" spans="1:9" s="333" customFormat="1">
      <c r="A98" s="315" t="s">
        <v>363</v>
      </c>
      <c r="B98" s="316"/>
      <c r="C98" s="551" t="s">
        <v>66</v>
      </c>
      <c r="D98" s="551"/>
      <c r="E98" s="316"/>
      <c r="F98" s="547" t="s">
        <v>174</v>
      </c>
      <c r="G98" s="547"/>
      <c r="H98" s="547"/>
      <c r="I98" s="319"/>
    </row>
    <row r="99" spans="1:9">
      <c r="A99" s="20"/>
      <c r="B99" s="267"/>
      <c r="C99" s="267"/>
      <c r="D99" s="267"/>
      <c r="E99" s="267"/>
      <c r="F99" s="267"/>
      <c r="G99" s="267"/>
      <c r="H99" s="267"/>
      <c r="I99" s="267"/>
    </row>
    <row r="100" spans="1:9">
      <c r="A100" s="20"/>
      <c r="B100" s="21"/>
      <c r="C100" s="21"/>
      <c r="D100" s="21"/>
      <c r="E100" s="21"/>
      <c r="F100" s="21"/>
      <c r="G100" s="21"/>
      <c r="H100" s="21"/>
      <c r="I100" s="21"/>
    </row>
    <row r="101" spans="1:9">
      <c r="A101" s="20"/>
      <c r="B101" s="21"/>
      <c r="C101" s="21"/>
      <c r="D101" s="21"/>
      <c r="E101" s="21"/>
      <c r="F101" s="21"/>
      <c r="G101" s="21"/>
      <c r="H101" s="21"/>
      <c r="I101" s="21"/>
    </row>
    <row r="102" spans="1:9">
      <c r="A102" s="20"/>
      <c r="B102" s="21"/>
      <c r="C102" s="21"/>
      <c r="D102" s="21"/>
      <c r="E102" s="21"/>
      <c r="F102" s="455">
        <f>F13+F25+F43</f>
        <v>-3846</v>
      </c>
      <c r="G102" s="21"/>
      <c r="H102" s="21"/>
      <c r="I102" s="21"/>
    </row>
    <row r="103" spans="1:9">
      <c r="A103" s="20"/>
      <c r="B103" s="21"/>
      <c r="C103" s="21"/>
      <c r="D103" s="21"/>
      <c r="E103" s="21"/>
      <c r="F103" s="455">
        <f>F14+F26+F44</f>
        <v>-863</v>
      </c>
      <c r="G103" s="21"/>
      <c r="H103" s="21"/>
      <c r="I103" s="21"/>
    </row>
    <row r="104" spans="1:9">
      <c r="A104" s="20"/>
      <c r="B104" s="21"/>
      <c r="C104" s="21"/>
      <c r="D104" s="21"/>
      <c r="E104" s="21"/>
      <c r="F104" s="21"/>
      <c r="G104" s="21"/>
      <c r="H104" s="21"/>
      <c r="I104" s="21"/>
    </row>
    <row r="105" spans="1:9">
      <c r="A105" s="20"/>
      <c r="B105" s="21"/>
      <c r="C105" s="21"/>
      <c r="D105" s="21"/>
      <c r="E105" s="21"/>
      <c r="F105" s="21"/>
      <c r="G105" s="21"/>
      <c r="H105" s="21"/>
      <c r="I105" s="21"/>
    </row>
    <row r="106" spans="1:9">
      <c r="A106" s="6"/>
    </row>
    <row r="107" spans="1:9">
      <c r="A107" s="6"/>
    </row>
    <row r="108" spans="1:9">
      <c r="A108" s="6"/>
    </row>
    <row r="109" spans="1:9">
      <c r="A109" s="6"/>
    </row>
    <row r="110" spans="1:9">
      <c r="A110" s="6"/>
    </row>
    <row r="111" spans="1:9">
      <c r="A111" s="6"/>
    </row>
    <row r="112" spans="1:9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  <row r="255" spans="1:1">
      <c r="A255" s="8"/>
    </row>
    <row r="256" spans="1:1">
      <c r="A256" s="8"/>
    </row>
    <row r="257" spans="1:1">
      <c r="A257" s="8"/>
    </row>
    <row r="258" spans="1:1">
      <c r="A258" s="8"/>
    </row>
    <row r="259" spans="1:1">
      <c r="A259" s="8"/>
    </row>
    <row r="260" spans="1:1">
      <c r="A260" s="8"/>
    </row>
    <row r="261" spans="1:1">
      <c r="A261" s="8"/>
    </row>
    <row r="262" spans="1:1">
      <c r="A262" s="8"/>
    </row>
    <row r="263" spans="1:1">
      <c r="A263" s="8"/>
    </row>
    <row r="264" spans="1:1">
      <c r="A264" s="8"/>
    </row>
    <row r="265" spans="1:1">
      <c r="A265" s="8"/>
    </row>
    <row r="266" spans="1:1">
      <c r="A266" s="8"/>
    </row>
    <row r="267" spans="1:1">
      <c r="A267" s="8"/>
    </row>
    <row r="268" spans="1:1">
      <c r="A268" s="8"/>
    </row>
    <row r="269" spans="1:1">
      <c r="A269" s="8"/>
    </row>
    <row r="270" spans="1:1">
      <c r="A270" s="8"/>
    </row>
    <row r="271" spans="1:1">
      <c r="A271" s="8"/>
    </row>
    <row r="272" spans="1:1">
      <c r="A272" s="8"/>
    </row>
    <row r="273" spans="1:1">
      <c r="A273" s="8"/>
    </row>
    <row r="274" spans="1:1">
      <c r="A274" s="8"/>
    </row>
    <row r="275" spans="1:1">
      <c r="A275" s="8"/>
    </row>
    <row r="276" spans="1:1">
      <c r="A276" s="8"/>
    </row>
    <row r="277" spans="1:1">
      <c r="A277" s="8"/>
    </row>
    <row r="278" spans="1:1">
      <c r="A278" s="8"/>
    </row>
    <row r="279" spans="1:1">
      <c r="A279" s="8"/>
    </row>
    <row r="280" spans="1:1">
      <c r="A280" s="8"/>
    </row>
    <row r="281" spans="1:1">
      <c r="A281" s="8"/>
    </row>
    <row r="282" spans="1:1">
      <c r="A282" s="8"/>
    </row>
    <row r="283" spans="1:1">
      <c r="A283" s="8"/>
    </row>
    <row r="284" spans="1:1">
      <c r="A284" s="8"/>
    </row>
    <row r="285" spans="1:1">
      <c r="A285" s="8"/>
    </row>
    <row r="286" spans="1:1">
      <c r="A286" s="8"/>
    </row>
    <row r="287" spans="1:1">
      <c r="A287" s="8"/>
    </row>
    <row r="288" spans="1:1">
      <c r="A288" s="8"/>
    </row>
    <row r="289" spans="1:1">
      <c r="A289" s="8"/>
    </row>
    <row r="290" spans="1:1">
      <c r="A290" s="8"/>
    </row>
    <row r="291" spans="1:1">
      <c r="A291" s="8"/>
    </row>
    <row r="292" spans="1:1">
      <c r="A292" s="8"/>
    </row>
    <row r="293" spans="1:1">
      <c r="A293" s="8"/>
    </row>
    <row r="294" spans="1:1">
      <c r="A294" s="8"/>
    </row>
    <row r="295" spans="1:1">
      <c r="A295" s="8"/>
    </row>
    <row r="296" spans="1:1">
      <c r="A296" s="8"/>
    </row>
    <row r="297" spans="1:1">
      <c r="A297" s="8"/>
    </row>
    <row r="298" spans="1:1">
      <c r="A298" s="8"/>
    </row>
    <row r="299" spans="1:1">
      <c r="A299" s="8"/>
    </row>
    <row r="300" spans="1:1">
      <c r="A300" s="8"/>
    </row>
    <row r="301" spans="1:1">
      <c r="A301" s="8"/>
    </row>
    <row r="302" spans="1:1">
      <c r="A302" s="8"/>
    </row>
    <row r="303" spans="1:1">
      <c r="A303" s="8"/>
    </row>
    <row r="304" spans="1:1">
      <c r="A304" s="8"/>
    </row>
    <row r="305" spans="1:1">
      <c r="A305" s="8"/>
    </row>
    <row r="306" spans="1:1">
      <c r="A306" s="8"/>
    </row>
    <row r="307" spans="1:1">
      <c r="A307" s="8"/>
    </row>
    <row r="308" spans="1:1">
      <c r="A308" s="8"/>
    </row>
    <row r="309" spans="1:1">
      <c r="A309" s="8"/>
    </row>
    <row r="310" spans="1:1">
      <c r="A310" s="8"/>
    </row>
    <row r="311" spans="1:1">
      <c r="A311" s="8"/>
    </row>
    <row r="312" spans="1:1">
      <c r="A312" s="8"/>
    </row>
    <row r="313" spans="1:1">
      <c r="A313" s="8"/>
    </row>
    <row r="314" spans="1:1">
      <c r="A314" s="8"/>
    </row>
    <row r="315" spans="1:1">
      <c r="A315" s="8"/>
    </row>
    <row r="316" spans="1:1">
      <c r="A316" s="8"/>
    </row>
    <row r="317" spans="1:1">
      <c r="A317" s="8"/>
    </row>
    <row r="318" spans="1:1">
      <c r="A318" s="8"/>
    </row>
    <row r="319" spans="1:1">
      <c r="A319" s="8"/>
    </row>
    <row r="320" spans="1:1">
      <c r="A320" s="8"/>
    </row>
    <row r="321" spans="1:1">
      <c r="A321" s="8"/>
    </row>
    <row r="322" spans="1:1">
      <c r="A322" s="8"/>
    </row>
    <row r="323" spans="1:1">
      <c r="A323" s="8"/>
    </row>
  </sheetData>
  <mergeCells count="10">
    <mergeCell ref="C98:D98"/>
    <mergeCell ref="F98:H98"/>
    <mergeCell ref="C97:D97"/>
    <mergeCell ref="F97:H97"/>
    <mergeCell ref="A2:I2"/>
    <mergeCell ref="C4:D4"/>
    <mergeCell ref="E4:I4"/>
    <mergeCell ref="B4:B5"/>
    <mergeCell ref="A4:A5"/>
    <mergeCell ref="A7:I7"/>
  </mergeCells>
  <phoneticPr fontId="0" type="noConversion"/>
  <pageMargins left="0.59055118110236227" right="0.59055118110236227" top="0.98425196850393704" bottom="0.59055118110236227" header="0.19685039370078741" footer="0.19685039370078741"/>
  <pageSetup paperSize="9" scale="54" orientation="landscape" verticalDpi="300" r:id="rId1"/>
  <headerFooter alignWithMargins="0"/>
  <rowBreaks count="1" manualBreakCount="1">
    <brk id="71" max="8" man="1"/>
  </rowBreaks>
  <ignoredErrors>
    <ignoredError sqref="H88 H58 G58 G87 H87 G32 H48 G65 H66 H80 H68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L260"/>
  <sheetViews>
    <sheetView view="pageBreakPreview" topLeftCell="A16" zoomScale="87" zoomScaleSheetLayoutView="87" workbookViewId="0">
      <selection activeCell="G31" sqref="G31"/>
    </sheetView>
  </sheetViews>
  <sheetFormatPr defaultColWidth="9.140625" defaultRowHeight="18.75"/>
  <cols>
    <col min="1" max="1" width="58" style="2" customWidth="1"/>
    <col min="2" max="2" width="12.85546875" style="71" customWidth="1"/>
    <col min="3" max="3" width="15.7109375" style="140" customWidth="1"/>
    <col min="4" max="4" width="18" style="71" customWidth="1"/>
    <col min="5" max="5" width="16.7109375" style="71" customWidth="1"/>
    <col min="6" max="7" width="16.28515625" style="71" customWidth="1"/>
    <col min="8" max="9" width="9.140625" style="2"/>
    <col min="10" max="10" width="10.140625" style="2" bestFit="1" customWidth="1"/>
    <col min="11" max="11" width="9.140625" style="2"/>
    <col min="12" max="12" width="10.140625" style="2" bestFit="1" customWidth="1"/>
    <col min="13" max="16384" width="9.140625" style="2"/>
  </cols>
  <sheetData>
    <row r="1" spans="1:12">
      <c r="A1" s="268"/>
      <c r="B1" s="267"/>
      <c r="C1" s="267"/>
      <c r="D1" s="267"/>
      <c r="E1" s="267"/>
      <c r="F1" s="267"/>
      <c r="G1" s="267"/>
    </row>
    <row r="2" spans="1:12">
      <c r="A2" s="565" t="s">
        <v>413</v>
      </c>
      <c r="B2" s="565"/>
      <c r="C2" s="565"/>
      <c r="D2" s="565"/>
      <c r="E2" s="565"/>
      <c r="F2" s="565"/>
      <c r="G2" s="565"/>
    </row>
    <row r="3" spans="1:12">
      <c r="A3" s="265"/>
      <c r="B3" s="238"/>
      <c r="C3" s="238"/>
      <c r="D3" s="265"/>
      <c r="E3" s="265"/>
      <c r="F3" s="265"/>
      <c r="G3" s="238" t="s">
        <v>371</v>
      </c>
    </row>
    <row r="4" spans="1:12" ht="66.75" customHeight="1">
      <c r="A4" s="249" t="s">
        <v>155</v>
      </c>
      <c r="B4" s="250" t="s">
        <v>18</v>
      </c>
      <c r="C4" s="250" t="s">
        <v>503</v>
      </c>
      <c r="D4" s="250" t="s">
        <v>504</v>
      </c>
      <c r="E4" s="250" t="s">
        <v>505</v>
      </c>
      <c r="F4" s="250" t="s">
        <v>432</v>
      </c>
      <c r="G4" s="251" t="s">
        <v>402</v>
      </c>
    </row>
    <row r="5" spans="1:12" ht="18" customHeight="1">
      <c r="A5" s="66">
        <v>1</v>
      </c>
      <c r="B5" s="270">
        <v>2</v>
      </c>
      <c r="C5" s="270">
        <v>3</v>
      </c>
      <c r="D5" s="270">
        <v>4</v>
      </c>
      <c r="E5" s="270">
        <v>5</v>
      </c>
      <c r="F5" s="270">
        <v>6</v>
      </c>
      <c r="G5" s="270">
        <v>7</v>
      </c>
    </row>
    <row r="6" spans="1:12" ht="52.5" customHeight="1">
      <c r="A6" s="254" t="s">
        <v>398</v>
      </c>
      <c r="B6" s="243">
        <v>1018</v>
      </c>
      <c r="C6" s="463">
        <f>SUM(C7:C14)</f>
        <v>227</v>
      </c>
      <c r="D6" s="463">
        <f>SUM(D7:D14)</f>
        <v>74</v>
      </c>
      <c r="E6" s="463">
        <f>SUM(E7:E14)</f>
        <v>76</v>
      </c>
      <c r="F6" s="203">
        <f t="shared" ref="F6:F14" si="0">E6-D6</f>
        <v>2</v>
      </c>
      <c r="G6" s="168">
        <f t="shared" ref="G6:G14" si="1">E6/D6*100</f>
        <v>102.70270270270269</v>
      </c>
    </row>
    <row r="7" spans="1:12" ht="52.5" customHeight="1">
      <c r="A7" s="386" t="s">
        <v>459</v>
      </c>
      <c r="B7" s="243"/>
      <c r="C7" s="464">
        <v>32</v>
      </c>
      <c r="D7" s="464">
        <v>8</v>
      </c>
      <c r="E7" s="464">
        <v>7</v>
      </c>
      <c r="F7" s="204">
        <f t="shared" si="0"/>
        <v>-1</v>
      </c>
      <c r="G7" s="171">
        <f t="shared" si="1"/>
        <v>87.5</v>
      </c>
    </row>
    <row r="8" spans="1:12" ht="52.5" customHeight="1">
      <c r="A8" s="386" t="s">
        <v>460</v>
      </c>
      <c r="B8" s="243"/>
      <c r="C8" s="464">
        <v>83</v>
      </c>
      <c r="D8" s="464">
        <v>5</v>
      </c>
      <c r="E8" s="464">
        <v>7</v>
      </c>
      <c r="F8" s="204">
        <f t="shared" si="0"/>
        <v>2</v>
      </c>
      <c r="G8" s="171">
        <f t="shared" si="1"/>
        <v>140</v>
      </c>
    </row>
    <row r="9" spans="1:12" ht="52.5" customHeight="1">
      <c r="A9" s="386" t="s">
        <v>461</v>
      </c>
      <c r="B9" s="243"/>
      <c r="C9" s="464">
        <v>2</v>
      </c>
      <c r="D9" s="464">
        <v>1</v>
      </c>
      <c r="E9" s="464">
        <v>1</v>
      </c>
      <c r="F9" s="204">
        <f t="shared" si="0"/>
        <v>0</v>
      </c>
      <c r="G9" s="171">
        <f t="shared" si="1"/>
        <v>100</v>
      </c>
    </row>
    <row r="10" spans="1:12" ht="52.5" customHeight="1">
      <c r="A10" s="386" t="s">
        <v>462</v>
      </c>
      <c r="B10" s="243"/>
      <c r="C10" s="464">
        <v>36</v>
      </c>
      <c r="D10" s="464">
        <v>22</v>
      </c>
      <c r="E10" s="464">
        <v>22</v>
      </c>
      <c r="F10" s="204">
        <f t="shared" si="0"/>
        <v>0</v>
      </c>
      <c r="G10" s="171">
        <f t="shared" si="1"/>
        <v>100</v>
      </c>
    </row>
    <row r="11" spans="1:12" ht="52.5" customHeight="1">
      <c r="A11" s="386" t="s">
        <v>463</v>
      </c>
      <c r="B11" s="243"/>
      <c r="C11" s="464">
        <v>0</v>
      </c>
      <c r="D11" s="464"/>
      <c r="E11" s="464">
        <v>2</v>
      </c>
      <c r="F11" s="204">
        <f t="shared" si="0"/>
        <v>2</v>
      </c>
      <c r="G11" s="172" t="e">
        <f t="shared" si="1"/>
        <v>#DIV/0!</v>
      </c>
    </row>
    <row r="12" spans="1:12" ht="52.5" customHeight="1">
      <c r="A12" s="386" t="s">
        <v>464</v>
      </c>
      <c r="B12" s="243"/>
      <c r="C12" s="464">
        <v>1</v>
      </c>
      <c r="D12" s="464">
        <v>1</v>
      </c>
      <c r="E12" s="464">
        <v>0</v>
      </c>
      <c r="F12" s="204">
        <f t="shared" si="0"/>
        <v>-1</v>
      </c>
      <c r="G12" s="171">
        <f t="shared" si="1"/>
        <v>0</v>
      </c>
    </row>
    <row r="13" spans="1:12" ht="52.5" customHeight="1">
      <c r="A13" s="386" t="s">
        <v>465</v>
      </c>
      <c r="B13" s="243"/>
      <c r="C13" s="464">
        <v>56</v>
      </c>
      <c r="D13" s="464">
        <v>17</v>
      </c>
      <c r="E13" s="464">
        <v>17</v>
      </c>
      <c r="F13" s="204">
        <f t="shared" si="0"/>
        <v>0</v>
      </c>
      <c r="G13" s="171">
        <f t="shared" si="1"/>
        <v>100</v>
      </c>
    </row>
    <row r="14" spans="1:12" ht="52.5" customHeight="1">
      <c r="A14" s="386" t="s">
        <v>466</v>
      </c>
      <c r="B14" s="243"/>
      <c r="C14" s="464">
        <v>17</v>
      </c>
      <c r="D14" s="464">
        <v>20</v>
      </c>
      <c r="E14" s="464">
        <v>20</v>
      </c>
      <c r="F14" s="204">
        <f t="shared" si="0"/>
        <v>0</v>
      </c>
      <c r="G14" s="171">
        <f t="shared" si="1"/>
        <v>100</v>
      </c>
    </row>
    <row r="15" spans="1:12" s="69" customFormat="1" ht="31.5" customHeight="1">
      <c r="A15" s="254" t="s">
        <v>399</v>
      </c>
      <c r="B15" s="231">
        <v>1049</v>
      </c>
      <c r="C15" s="465">
        <f>SUM(C16:C24)</f>
        <v>102.6</v>
      </c>
      <c r="D15" s="465">
        <f t="shared" ref="D15:E15" si="2">SUM(D16:D24)</f>
        <v>113</v>
      </c>
      <c r="E15" s="465">
        <f t="shared" si="2"/>
        <v>116</v>
      </c>
      <c r="F15" s="203">
        <f t="shared" ref="F15:F23" si="3">E15-D15</f>
        <v>3</v>
      </c>
      <c r="G15" s="168">
        <f t="shared" ref="G15:G24" si="4">E15/D15*100</f>
        <v>102.65486725663717</v>
      </c>
      <c r="L15" s="237"/>
    </row>
    <row r="16" spans="1:12" s="69" customFormat="1" ht="31.5" customHeight="1">
      <c r="A16" s="186" t="s">
        <v>467</v>
      </c>
      <c r="B16" s="231"/>
      <c r="C16" s="466">
        <v>37</v>
      </c>
      <c r="D16" s="466">
        <v>26</v>
      </c>
      <c r="E16" s="466">
        <v>28</v>
      </c>
      <c r="F16" s="204">
        <f t="shared" si="3"/>
        <v>2</v>
      </c>
      <c r="G16" s="171">
        <f t="shared" si="4"/>
        <v>107.69230769230769</v>
      </c>
      <c r="L16" s="237"/>
    </row>
    <row r="17" spans="1:12" s="69" customFormat="1" ht="31.5" customHeight="1">
      <c r="A17" s="186" t="s">
        <v>468</v>
      </c>
      <c r="B17" s="231"/>
      <c r="C17" s="466">
        <v>7</v>
      </c>
      <c r="D17" s="466">
        <v>3</v>
      </c>
      <c r="E17" s="466">
        <v>3</v>
      </c>
      <c r="F17" s="204">
        <f t="shared" si="3"/>
        <v>0</v>
      </c>
      <c r="G17" s="171">
        <f t="shared" si="4"/>
        <v>100</v>
      </c>
      <c r="L17" s="237"/>
    </row>
    <row r="18" spans="1:12" s="69" customFormat="1" ht="31.5" customHeight="1">
      <c r="A18" s="386" t="s">
        <v>469</v>
      </c>
      <c r="B18" s="231"/>
      <c r="C18" s="466">
        <v>1</v>
      </c>
      <c r="D18" s="466">
        <v>1</v>
      </c>
      <c r="E18" s="466">
        <v>1</v>
      </c>
      <c r="F18" s="204">
        <f t="shared" si="3"/>
        <v>0</v>
      </c>
      <c r="G18" s="171">
        <f t="shared" si="4"/>
        <v>100</v>
      </c>
      <c r="L18" s="237"/>
    </row>
    <row r="19" spans="1:12" s="69" customFormat="1" ht="31.5" customHeight="1">
      <c r="A19" s="386" t="s">
        <v>470</v>
      </c>
      <c r="B19" s="231"/>
      <c r="C19" s="466">
        <v>33</v>
      </c>
      <c r="D19" s="466">
        <v>67</v>
      </c>
      <c r="E19" s="466">
        <v>71</v>
      </c>
      <c r="F19" s="204">
        <f t="shared" si="3"/>
        <v>4</v>
      </c>
      <c r="G19" s="171">
        <f t="shared" si="4"/>
        <v>105.97014925373134</v>
      </c>
      <c r="L19" s="237"/>
    </row>
    <row r="20" spans="1:12" s="69" customFormat="1" ht="31.5" customHeight="1">
      <c r="A20" s="386" t="s">
        <v>471</v>
      </c>
      <c r="B20" s="231"/>
      <c r="C20" s="466">
        <v>9</v>
      </c>
      <c r="D20" s="466">
        <v>5</v>
      </c>
      <c r="E20" s="466">
        <v>4</v>
      </c>
      <c r="F20" s="204">
        <f t="shared" si="3"/>
        <v>-1</v>
      </c>
      <c r="G20" s="171">
        <f t="shared" si="4"/>
        <v>80</v>
      </c>
      <c r="L20" s="237"/>
    </row>
    <row r="21" spans="1:12" s="69" customFormat="1" ht="31.5" customHeight="1">
      <c r="A21" s="386" t="s">
        <v>472</v>
      </c>
      <c r="B21" s="231"/>
      <c r="C21" s="466">
        <v>9</v>
      </c>
      <c r="D21" s="466">
        <v>6</v>
      </c>
      <c r="E21" s="466">
        <v>4</v>
      </c>
      <c r="F21" s="204">
        <f t="shared" si="3"/>
        <v>-2</v>
      </c>
      <c r="G21" s="171">
        <f t="shared" si="4"/>
        <v>66.666666666666657</v>
      </c>
      <c r="L21" s="237"/>
    </row>
    <row r="22" spans="1:12" s="69" customFormat="1" ht="31.5" customHeight="1">
      <c r="A22" s="386" t="s">
        <v>473</v>
      </c>
      <c r="B22" s="231"/>
      <c r="C22" s="466">
        <v>3</v>
      </c>
      <c r="D22" s="466">
        <v>2</v>
      </c>
      <c r="E22" s="466">
        <v>2</v>
      </c>
      <c r="F22" s="204">
        <f t="shared" si="3"/>
        <v>0</v>
      </c>
      <c r="G22" s="171">
        <f t="shared" si="4"/>
        <v>100</v>
      </c>
      <c r="L22" s="237"/>
    </row>
    <row r="23" spans="1:12" s="69" customFormat="1" ht="31.5" customHeight="1">
      <c r="A23" s="386" t="s">
        <v>474</v>
      </c>
      <c r="B23" s="231"/>
      <c r="C23" s="466">
        <v>3.6</v>
      </c>
      <c r="D23" s="466"/>
      <c r="E23" s="466"/>
      <c r="F23" s="204">
        <f t="shared" si="3"/>
        <v>0</v>
      </c>
      <c r="G23" s="172" t="e">
        <f t="shared" si="4"/>
        <v>#DIV/0!</v>
      </c>
      <c r="L23" s="237"/>
    </row>
    <row r="24" spans="1:12" s="69" customFormat="1" ht="22.5" customHeight="1">
      <c r="A24" s="386" t="s">
        <v>475</v>
      </c>
      <c r="B24" s="231"/>
      <c r="C24" s="466"/>
      <c r="D24" s="466">
        <v>3</v>
      </c>
      <c r="E24" s="466">
        <v>3</v>
      </c>
      <c r="F24" s="204">
        <f>E24-D24</f>
        <v>0</v>
      </c>
      <c r="G24" s="172">
        <f t="shared" si="4"/>
        <v>100</v>
      </c>
    </row>
    <row r="25" spans="1:12" s="69" customFormat="1" ht="24" hidden="1" customHeight="1">
      <c r="A25" s="174" t="s">
        <v>400</v>
      </c>
      <c r="B25" s="231">
        <v>1067</v>
      </c>
      <c r="C25" s="168">
        <f>SUM(C26:C26)</f>
        <v>0</v>
      </c>
      <c r="D25" s="203"/>
      <c r="E25" s="168"/>
      <c r="F25" s="204">
        <f t="shared" ref="F25:F26" si="5">E25-D25</f>
        <v>0</v>
      </c>
      <c r="G25" s="230"/>
    </row>
    <row r="26" spans="1:12" s="69" customFormat="1" ht="27.75" hidden="1" customHeight="1">
      <c r="A26" s="246" t="s">
        <v>424</v>
      </c>
      <c r="B26" s="231"/>
      <c r="C26" s="168"/>
      <c r="D26" s="203"/>
      <c r="E26" s="168"/>
      <c r="F26" s="204">
        <f t="shared" si="5"/>
        <v>0</v>
      </c>
      <c r="G26" s="230"/>
    </row>
    <row r="27" spans="1:12" s="69" customFormat="1" ht="31.5" customHeight="1">
      <c r="A27" s="254" t="s">
        <v>426</v>
      </c>
      <c r="B27" s="231">
        <v>1073</v>
      </c>
      <c r="C27" s="203">
        <f>SUM(C28:C31)</f>
        <v>7</v>
      </c>
      <c r="D27" s="203">
        <f t="shared" ref="D27:E27" si="6">SUM(D28:D31)</f>
        <v>2551</v>
      </c>
      <c r="E27" s="203">
        <f t="shared" si="6"/>
        <v>2554</v>
      </c>
      <c r="F27" s="203">
        <f>E27-D27</f>
        <v>3</v>
      </c>
      <c r="G27" s="168">
        <f>E27/D27*100</f>
        <v>100.11760094080753</v>
      </c>
    </row>
    <row r="28" spans="1:12" s="69" customFormat="1" ht="31.5" customHeight="1">
      <c r="A28" s="186" t="s">
        <v>476</v>
      </c>
      <c r="B28" s="231"/>
      <c r="C28" s="478">
        <v>6</v>
      </c>
      <c r="D28" s="204"/>
      <c r="E28" s="478"/>
      <c r="F28" s="478">
        <f t="shared" ref="F28:F32" si="7">E28-D28</f>
        <v>0</v>
      </c>
      <c r="G28" s="527" t="e">
        <f t="shared" ref="G28:G30" si="8">E28/D28*100</f>
        <v>#DIV/0!</v>
      </c>
    </row>
    <row r="29" spans="1:12" s="69" customFormat="1" ht="31.5" customHeight="1">
      <c r="A29" s="186" t="s">
        <v>506</v>
      </c>
      <c r="B29" s="231"/>
      <c r="C29" s="478"/>
      <c r="D29" s="204"/>
      <c r="E29" s="478">
        <v>3</v>
      </c>
      <c r="F29" s="478">
        <f t="shared" si="7"/>
        <v>3</v>
      </c>
      <c r="G29" s="527" t="e">
        <f t="shared" si="8"/>
        <v>#DIV/0!</v>
      </c>
    </row>
    <row r="30" spans="1:12" s="69" customFormat="1" ht="31.5" customHeight="1">
      <c r="A30" s="186" t="s">
        <v>507</v>
      </c>
      <c r="B30" s="231"/>
      <c r="C30" s="478"/>
      <c r="D30" s="204">
        <v>2551</v>
      </c>
      <c r="E30" s="478">
        <v>2551</v>
      </c>
      <c r="F30" s="478">
        <f t="shared" si="7"/>
        <v>0</v>
      </c>
      <c r="G30" s="515">
        <f t="shared" si="8"/>
        <v>100</v>
      </c>
    </row>
    <row r="31" spans="1:12" s="69" customFormat="1" ht="31.5" customHeight="1">
      <c r="A31" s="468" t="s">
        <v>477</v>
      </c>
      <c r="B31" s="231"/>
      <c r="C31" s="478">
        <v>1</v>
      </c>
      <c r="D31" s="204"/>
      <c r="E31" s="478"/>
      <c r="F31" s="478">
        <f t="shared" si="7"/>
        <v>0</v>
      </c>
      <c r="G31" s="527" t="e">
        <f t="shared" ref="G31:G32" si="9">E31/D31*100</f>
        <v>#DIV/0!</v>
      </c>
    </row>
    <row r="32" spans="1:12" s="69" customFormat="1" ht="31.5" customHeight="1">
      <c r="A32" s="254" t="s">
        <v>401</v>
      </c>
      <c r="B32" s="231">
        <v>1086</v>
      </c>
      <c r="C32" s="514">
        <f>SUM(C33:C35)</f>
        <v>1</v>
      </c>
      <c r="D32" s="514">
        <f t="shared" ref="D32:E32" si="10">SUM(D33:D35)</f>
        <v>120</v>
      </c>
      <c r="E32" s="514">
        <f t="shared" si="10"/>
        <v>127</v>
      </c>
      <c r="F32" s="478">
        <f t="shared" si="7"/>
        <v>7</v>
      </c>
      <c r="G32" s="515">
        <f t="shared" si="9"/>
        <v>105.83333333333333</v>
      </c>
    </row>
    <row r="33" spans="1:8" s="69" customFormat="1" ht="47.25" customHeight="1">
      <c r="A33" s="462" t="s">
        <v>508</v>
      </c>
      <c r="B33" s="231"/>
      <c r="C33" s="478">
        <v>1</v>
      </c>
      <c r="D33" s="204">
        <v>120</v>
      </c>
      <c r="E33" s="478">
        <v>127</v>
      </c>
      <c r="F33" s="478">
        <f t="shared" ref="F33" si="11">E33-D33</f>
        <v>7</v>
      </c>
      <c r="G33" s="515">
        <f t="shared" ref="G33" si="12">E33/D33*100</f>
        <v>105.83333333333333</v>
      </c>
    </row>
    <row r="34" spans="1:8" s="69" customFormat="1" ht="47.25" customHeight="1">
      <c r="A34" s="469" t="s">
        <v>84</v>
      </c>
      <c r="B34" s="470">
        <v>1130</v>
      </c>
      <c r="C34" s="478"/>
      <c r="D34" s="204"/>
      <c r="E34" s="478"/>
      <c r="F34" s="478"/>
      <c r="G34" s="516"/>
    </row>
    <row r="35" spans="1:8" s="69" customFormat="1" ht="38.25" customHeight="1">
      <c r="A35" s="386" t="s">
        <v>478</v>
      </c>
      <c r="B35" s="471"/>
      <c r="C35" s="204"/>
      <c r="D35" s="204"/>
      <c r="E35" s="204"/>
      <c r="F35" s="204"/>
      <c r="G35" s="230"/>
    </row>
    <row r="36" spans="1:8" ht="21.6" hidden="1" customHeight="1">
      <c r="A36" s="196"/>
      <c r="B36" s="231"/>
      <c r="C36" s="203"/>
      <c r="D36" s="203"/>
      <c r="E36" s="203"/>
      <c r="F36" s="203"/>
      <c r="G36" s="168"/>
    </row>
    <row r="37" spans="1:8" s="340" customFormat="1" ht="53.25" customHeight="1">
      <c r="A37" s="336" t="s">
        <v>445</v>
      </c>
      <c r="B37" s="337"/>
      <c r="C37" s="566" t="s">
        <v>431</v>
      </c>
      <c r="D37" s="566"/>
      <c r="E37" s="338"/>
      <c r="F37" s="569" t="s">
        <v>496</v>
      </c>
      <c r="G37" s="569"/>
      <c r="H37" s="339"/>
    </row>
    <row r="38" spans="1:8" s="335" customFormat="1" ht="12.75">
      <c r="A38" s="341" t="s">
        <v>363</v>
      </c>
      <c r="B38" s="334"/>
      <c r="C38" s="567" t="s">
        <v>369</v>
      </c>
      <c r="D38" s="567"/>
      <c r="E38" s="334"/>
      <c r="F38" s="568" t="s">
        <v>174</v>
      </c>
      <c r="G38" s="568"/>
      <c r="H38" s="343"/>
    </row>
    <row r="39" spans="1:8">
      <c r="A39" s="20"/>
      <c r="B39" s="267"/>
      <c r="C39" s="267"/>
      <c r="D39" s="266"/>
      <c r="E39" s="255"/>
      <c r="F39" s="255"/>
      <c r="G39" s="255"/>
    </row>
    <row r="40" spans="1:8">
      <c r="A40" s="125"/>
      <c r="B40" s="126"/>
      <c r="C40" s="126"/>
      <c r="D40" s="127"/>
      <c r="E40" s="128"/>
      <c r="F40" s="128"/>
      <c r="G40" s="128"/>
    </row>
    <row r="41" spans="1:8">
      <c r="A41" s="125"/>
      <c r="B41" s="126"/>
      <c r="C41" s="126"/>
      <c r="D41" s="127"/>
      <c r="E41" s="128"/>
      <c r="F41" s="128"/>
      <c r="G41" s="128"/>
    </row>
    <row r="42" spans="1:8">
      <c r="A42" s="125"/>
      <c r="B42" s="126"/>
      <c r="C42" s="126"/>
      <c r="D42" s="127"/>
      <c r="E42" s="128"/>
      <c r="F42" s="128"/>
      <c r="G42" s="128"/>
    </row>
    <row r="43" spans="1:8">
      <c r="A43" s="125"/>
      <c r="B43" s="126"/>
      <c r="C43" s="126"/>
      <c r="D43" s="127"/>
      <c r="E43" s="128"/>
      <c r="F43" s="128"/>
      <c r="G43" s="128"/>
    </row>
    <row r="44" spans="1:8">
      <c r="A44" s="125"/>
      <c r="B44" s="126"/>
      <c r="C44" s="126"/>
      <c r="D44" s="127"/>
      <c r="E44" s="128"/>
      <c r="F44" s="128"/>
      <c r="G44" s="128"/>
    </row>
    <row r="45" spans="1:8">
      <c r="A45" s="125"/>
      <c r="B45" s="126"/>
      <c r="C45" s="126"/>
      <c r="D45" s="127"/>
      <c r="E45" s="128"/>
      <c r="F45" s="128"/>
      <c r="G45" s="128"/>
    </row>
    <row r="46" spans="1:8">
      <c r="A46" s="125"/>
      <c r="B46" s="126"/>
      <c r="C46" s="126"/>
      <c r="D46" s="127"/>
      <c r="E46" s="128"/>
      <c r="F46" s="128"/>
      <c r="G46" s="128"/>
    </row>
    <row r="47" spans="1:8">
      <c r="A47" s="125"/>
      <c r="B47" s="126"/>
      <c r="C47" s="126"/>
      <c r="D47" s="127"/>
      <c r="E47" s="128"/>
      <c r="F47" s="128"/>
      <c r="G47" s="128"/>
    </row>
    <row r="48" spans="1:8">
      <c r="A48" s="125"/>
      <c r="B48" s="126"/>
      <c r="C48" s="126"/>
      <c r="D48" s="127"/>
      <c r="E48" s="128"/>
      <c r="F48" s="128"/>
      <c r="G48" s="128"/>
    </row>
    <row r="49" spans="1:7">
      <c r="A49" s="125"/>
      <c r="B49" s="126"/>
      <c r="C49" s="126"/>
      <c r="D49" s="127"/>
      <c r="E49" s="128"/>
      <c r="F49" s="128"/>
      <c r="G49" s="128"/>
    </row>
    <row r="50" spans="1:7">
      <c r="A50" s="125"/>
      <c r="B50" s="126"/>
      <c r="C50" s="126"/>
      <c r="D50" s="127"/>
      <c r="E50" s="128"/>
      <c r="F50" s="128"/>
      <c r="G50" s="128"/>
    </row>
    <row r="51" spans="1:7">
      <c r="A51" s="125"/>
      <c r="B51" s="126"/>
      <c r="C51" s="126"/>
      <c r="D51" s="127"/>
      <c r="E51" s="128"/>
      <c r="F51" s="128"/>
      <c r="G51" s="128"/>
    </row>
    <row r="52" spans="1:7">
      <c r="A52" s="125"/>
      <c r="B52" s="126"/>
      <c r="C52" s="126"/>
      <c r="D52" s="127"/>
      <c r="E52" s="128"/>
      <c r="F52" s="128"/>
      <c r="G52" s="128"/>
    </row>
    <row r="53" spans="1:7">
      <c r="A53" s="125"/>
      <c r="B53" s="126"/>
      <c r="C53" s="126"/>
      <c r="D53" s="127"/>
      <c r="E53" s="128"/>
      <c r="F53" s="128"/>
      <c r="G53" s="128"/>
    </row>
    <row r="54" spans="1:7">
      <c r="A54" s="125"/>
      <c r="B54" s="126"/>
      <c r="C54" s="126"/>
      <c r="D54" s="127"/>
      <c r="E54" s="128"/>
      <c r="F54" s="128"/>
      <c r="G54" s="128"/>
    </row>
    <row r="55" spans="1:7">
      <c r="A55" s="125"/>
      <c r="B55" s="126"/>
      <c r="C55" s="126"/>
      <c r="D55" s="127"/>
      <c r="E55" s="128"/>
      <c r="F55" s="128"/>
      <c r="G55" s="128"/>
    </row>
    <row r="56" spans="1:7">
      <c r="A56" s="125"/>
      <c r="B56" s="126"/>
      <c r="C56" s="126"/>
      <c r="D56" s="127"/>
      <c r="E56" s="128"/>
      <c r="F56" s="128"/>
      <c r="G56" s="128"/>
    </row>
    <row r="57" spans="1:7">
      <c r="A57" s="125"/>
      <c r="B57" s="126"/>
      <c r="C57" s="126"/>
      <c r="D57" s="127"/>
      <c r="E57" s="128"/>
      <c r="F57" s="128"/>
      <c r="G57" s="128"/>
    </row>
    <row r="58" spans="1:7">
      <c r="A58" s="125"/>
      <c r="B58" s="126"/>
      <c r="C58" s="126"/>
      <c r="D58" s="127"/>
      <c r="E58" s="128"/>
      <c r="F58" s="128"/>
      <c r="G58" s="128"/>
    </row>
    <row r="59" spans="1:7">
      <c r="A59" s="125"/>
      <c r="B59" s="126"/>
      <c r="C59" s="126"/>
      <c r="D59" s="127"/>
      <c r="E59" s="128"/>
      <c r="F59" s="128"/>
      <c r="G59" s="128"/>
    </row>
    <row r="60" spans="1:7">
      <c r="A60" s="125"/>
      <c r="B60" s="126"/>
      <c r="C60" s="126"/>
      <c r="D60" s="127"/>
      <c r="E60" s="128"/>
      <c r="F60" s="128"/>
      <c r="G60" s="128"/>
    </row>
    <row r="61" spans="1:7">
      <c r="A61" s="125"/>
      <c r="B61" s="126"/>
      <c r="C61" s="126"/>
      <c r="D61" s="127"/>
      <c r="E61" s="128"/>
      <c r="F61" s="128"/>
      <c r="G61" s="128"/>
    </row>
    <row r="62" spans="1:7">
      <c r="A62" s="125"/>
      <c r="B62" s="126"/>
      <c r="C62" s="126"/>
      <c r="D62" s="127"/>
      <c r="E62" s="128"/>
      <c r="F62" s="128"/>
      <c r="G62" s="128"/>
    </row>
    <row r="63" spans="1:7">
      <c r="A63" s="125"/>
      <c r="B63" s="126"/>
      <c r="C63" s="126"/>
      <c r="D63" s="127"/>
      <c r="E63" s="128"/>
      <c r="F63" s="128"/>
      <c r="G63" s="128"/>
    </row>
    <row r="64" spans="1:7">
      <c r="A64" s="125"/>
      <c r="B64" s="126"/>
      <c r="C64" s="126"/>
      <c r="D64" s="127"/>
      <c r="E64" s="128"/>
      <c r="F64" s="128"/>
      <c r="G64" s="128"/>
    </row>
    <row r="65" spans="1:7">
      <c r="A65" s="125"/>
      <c r="B65" s="126"/>
      <c r="C65" s="126"/>
      <c r="D65" s="127"/>
      <c r="E65" s="128"/>
      <c r="F65" s="128"/>
      <c r="G65" s="128"/>
    </row>
    <row r="66" spans="1:7">
      <c r="A66" s="125"/>
      <c r="B66" s="126"/>
      <c r="C66" s="126"/>
      <c r="D66" s="127"/>
      <c r="E66" s="128"/>
      <c r="F66" s="128"/>
      <c r="G66" s="128"/>
    </row>
    <row r="67" spans="1:7">
      <c r="A67" s="125"/>
      <c r="B67" s="126"/>
      <c r="C67" s="126"/>
      <c r="D67" s="127"/>
      <c r="E67" s="128"/>
      <c r="F67" s="128"/>
      <c r="G67" s="128"/>
    </row>
    <row r="68" spans="1:7">
      <c r="A68" s="125"/>
      <c r="B68" s="126"/>
      <c r="C68" s="126"/>
      <c r="D68" s="127"/>
      <c r="E68" s="128"/>
      <c r="F68" s="128"/>
      <c r="G68" s="128"/>
    </row>
    <row r="69" spans="1:7">
      <c r="A69" s="125"/>
      <c r="B69" s="126"/>
      <c r="C69" s="126"/>
      <c r="D69" s="127"/>
      <c r="E69" s="128"/>
      <c r="F69" s="128"/>
      <c r="G69" s="128"/>
    </row>
    <row r="70" spans="1:7">
      <c r="A70" s="125"/>
      <c r="D70" s="129"/>
      <c r="E70" s="130"/>
      <c r="F70" s="130"/>
      <c r="G70" s="130"/>
    </row>
    <row r="71" spans="1:7">
      <c r="A71" s="6"/>
      <c r="D71" s="129"/>
      <c r="E71" s="130"/>
      <c r="F71" s="130"/>
      <c r="G71" s="130"/>
    </row>
    <row r="72" spans="1:7">
      <c r="A72" s="6"/>
      <c r="D72" s="129"/>
      <c r="E72" s="130"/>
      <c r="F72" s="130"/>
      <c r="G72" s="130"/>
    </row>
    <row r="73" spans="1:7">
      <c r="A73" s="6"/>
      <c r="D73" s="129"/>
      <c r="E73" s="130"/>
      <c r="F73" s="130"/>
      <c r="G73" s="130"/>
    </row>
    <row r="74" spans="1:7">
      <c r="A74" s="6"/>
      <c r="D74" s="129"/>
      <c r="E74" s="130"/>
      <c r="F74" s="130"/>
      <c r="G74" s="130"/>
    </row>
    <row r="75" spans="1:7">
      <c r="A75" s="6"/>
      <c r="D75" s="129"/>
      <c r="E75" s="130"/>
      <c r="F75" s="130"/>
      <c r="G75" s="130"/>
    </row>
    <row r="76" spans="1:7">
      <c r="A76" s="6"/>
      <c r="D76" s="129"/>
      <c r="E76" s="130"/>
      <c r="F76" s="130"/>
      <c r="G76" s="130"/>
    </row>
    <row r="77" spans="1:7">
      <c r="A77" s="6"/>
      <c r="D77" s="129"/>
      <c r="E77" s="130"/>
      <c r="F77" s="130"/>
      <c r="G77" s="130"/>
    </row>
    <row r="78" spans="1:7">
      <c r="A78" s="6"/>
      <c r="D78" s="129"/>
      <c r="E78" s="130"/>
      <c r="F78" s="130"/>
      <c r="G78" s="130"/>
    </row>
    <row r="79" spans="1:7">
      <c r="A79" s="6"/>
      <c r="D79" s="129"/>
      <c r="E79" s="130"/>
      <c r="F79" s="130"/>
      <c r="G79" s="130"/>
    </row>
    <row r="80" spans="1:7">
      <c r="A80" s="6"/>
      <c r="D80" s="129"/>
      <c r="E80" s="130"/>
      <c r="F80" s="130"/>
      <c r="G80" s="130"/>
    </row>
    <row r="81" spans="1:7">
      <c r="A81" s="6"/>
      <c r="D81" s="129"/>
      <c r="E81" s="130"/>
      <c r="F81" s="130"/>
      <c r="G81" s="130"/>
    </row>
    <row r="82" spans="1:7">
      <c r="A82" s="6"/>
      <c r="D82" s="129"/>
      <c r="E82" s="130"/>
      <c r="F82" s="130"/>
      <c r="G82" s="130"/>
    </row>
    <row r="83" spans="1:7">
      <c r="A83" s="6"/>
      <c r="D83" s="129"/>
      <c r="E83" s="130"/>
      <c r="F83" s="130"/>
      <c r="G83" s="130"/>
    </row>
    <row r="84" spans="1:7">
      <c r="A84" s="6"/>
      <c r="D84" s="129"/>
      <c r="E84" s="130"/>
      <c r="F84" s="130"/>
      <c r="G84" s="130"/>
    </row>
    <row r="85" spans="1:7">
      <c r="A85" s="6"/>
      <c r="D85" s="129"/>
      <c r="E85" s="130"/>
      <c r="F85" s="130"/>
      <c r="G85" s="130"/>
    </row>
    <row r="86" spans="1:7">
      <c r="A86" s="6"/>
      <c r="D86" s="129"/>
      <c r="E86" s="130"/>
      <c r="F86" s="130"/>
      <c r="G86" s="130"/>
    </row>
    <row r="87" spans="1:7">
      <c r="A87" s="6"/>
      <c r="D87" s="129"/>
      <c r="E87" s="130"/>
      <c r="F87" s="130"/>
      <c r="G87" s="130"/>
    </row>
    <row r="88" spans="1:7">
      <c r="A88" s="6"/>
      <c r="D88" s="129"/>
      <c r="E88" s="130"/>
      <c r="F88" s="130"/>
      <c r="G88" s="130"/>
    </row>
    <row r="89" spans="1:7">
      <c r="A89" s="6"/>
      <c r="D89" s="129"/>
      <c r="E89" s="130"/>
      <c r="F89" s="130"/>
      <c r="G89" s="130"/>
    </row>
    <row r="90" spans="1:7">
      <c r="A90" s="6"/>
      <c r="D90" s="129"/>
      <c r="E90" s="130"/>
      <c r="F90" s="130"/>
      <c r="G90" s="130"/>
    </row>
    <row r="91" spans="1:7">
      <c r="A91" s="6"/>
      <c r="D91" s="129"/>
      <c r="E91" s="130"/>
      <c r="F91" s="130"/>
      <c r="G91" s="130"/>
    </row>
    <row r="92" spans="1:7">
      <c r="A92" s="6"/>
      <c r="D92" s="129"/>
      <c r="E92" s="130"/>
      <c r="F92" s="130"/>
      <c r="G92" s="130"/>
    </row>
    <row r="93" spans="1:7">
      <c r="A93" s="6"/>
    </row>
    <row r="94" spans="1:7">
      <c r="A94" s="8"/>
    </row>
    <row r="95" spans="1:7">
      <c r="A95" s="8"/>
    </row>
    <row r="96" spans="1:7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  <row r="112" spans="1:1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  <row r="119" spans="1:1">
      <c r="A119" s="8"/>
    </row>
    <row r="120" spans="1:1">
      <c r="A120" s="8"/>
    </row>
    <row r="121" spans="1:1">
      <c r="A121" s="8"/>
    </row>
    <row r="122" spans="1:1">
      <c r="A122" s="8"/>
    </row>
    <row r="123" spans="1:1">
      <c r="A123" s="8"/>
    </row>
    <row r="124" spans="1:1">
      <c r="A124" s="8"/>
    </row>
    <row r="125" spans="1:1">
      <c r="A125" s="8"/>
    </row>
    <row r="126" spans="1:1">
      <c r="A126" s="8"/>
    </row>
    <row r="127" spans="1:1">
      <c r="A127" s="8"/>
    </row>
    <row r="128" spans="1: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  <row r="255" spans="1:1">
      <c r="A255" s="8"/>
    </row>
    <row r="256" spans="1:1">
      <c r="A256" s="8"/>
    </row>
    <row r="257" spans="1:1">
      <c r="A257" s="8"/>
    </row>
    <row r="258" spans="1:1">
      <c r="A258" s="8"/>
    </row>
    <row r="259" spans="1:1">
      <c r="A259" s="8"/>
    </row>
    <row r="260" spans="1:1">
      <c r="A260" s="8"/>
    </row>
  </sheetData>
  <mergeCells count="5">
    <mergeCell ref="A2:G2"/>
    <mergeCell ref="C37:D37"/>
    <mergeCell ref="C38:D38"/>
    <mergeCell ref="F38:G38"/>
    <mergeCell ref="F37:G37"/>
  </mergeCells>
  <pageMargins left="0.59055118110236227" right="0.59055118110236227" top="0.98425196850393704" bottom="0.78740157480314965" header="0.19685039370078741" footer="0.19685039370078741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98"/>
  <sheetViews>
    <sheetView view="pageBreakPreview" zoomScale="50" zoomScaleNormal="75" zoomScaleSheetLayoutView="5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M14" sqref="M14"/>
    </sheetView>
  </sheetViews>
  <sheetFormatPr defaultColWidth="9.140625" defaultRowHeight="18.75"/>
  <cols>
    <col min="1" max="1" width="92.42578125" style="344" customWidth="1"/>
    <col min="2" max="2" width="15.28515625" style="28" customWidth="1"/>
    <col min="3" max="6" width="18.7109375" style="28" customWidth="1"/>
    <col min="7" max="7" width="15.5703125" style="28" customWidth="1"/>
    <col min="8" max="8" width="15" style="28" customWidth="1"/>
    <col min="9" max="9" width="10" style="344" customWidth="1"/>
    <col min="10" max="10" width="9.5703125" style="344" customWidth="1"/>
    <col min="11" max="16384" width="9.140625" style="344"/>
  </cols>
  <sheetData>
    <row r="1" spans="1:8">
      <c r="H1" s="345" t="s">
        <v>346</v>
      </c>
    </row>
    <row r="2" spans="1:8" ht="22.5">
      <c r="A2" s="570" t="s">
        <v>104</v>
      </c>
      <c r="B2" s="570"/>
      <c r="C2" s="570"/>
      <c r="D2" s="570"/>
      <c r="E2" s="570"/>
      <c r="F2" s="570"/>
      <c r="G2" s="570"/>
      <c r="H2" s="570"/>
    </row>
    <row r="3" spans="1:8">
      <c r="A3" s="576" t="s">
        <v>371</v>
      </c>
      <c r="B3" s="576"/>
      <c r="C3" s="576"/>
      <c r="D3" s="576"/>
      <c r="E3" s="576"/>
      <c r="F3" s="576"/>
      <c r="G3" s="576"/>
      <c r="H3" s="576"/>
    </row>
    <row r="4" spans="1:8" ht="43.5" customHeight="1">
      <c r="A4" s="577" t="s">
        <v>155</v>
      </c>
      <c r="B4" s="578" t="s">
        <v>18</v>
      </c>
      <c r="C4" s="579" t="s">
        <v>332</v>
      </c>
      <c r="D4" s="580"/>
      <c r="E4" s="581" t="s">
        <v>502</v>
      </c>
      <c r="F4" s="582"/>
      <c r="G4" s="582"/>
      <c r="H4" s="583"/>
    </row>
    <row r="5" spans="1:8" ht="49.5" customHeight="1">
      <c r="A5" s="577"/>
      <c r="B5" s="578"/>
      <c r="C5" s="430" t="s">
        <v>509</v>
      </c>
      <c r="D5" s="430" t="s">
        <v>510</v>
      </c>
      <c r="E5" s="430" t="s">
        <v>146</v>
      </c>
      <c r="F5" s="430" t="s">
        <v>142</v>
      </c>
      <c r="G5" s="250" t="s">
        <v>152</v>
      </c>
      <c r="H5" s="250" t="s">
        <v>153</v>
      </c>
    </row>
    <row r="6" spans="1:8">
      <c r="A6" s="25">
        <v>1</v>
      </c>
      <c r="B6" s="346">
        <v>2</v>
      </c>
      <c r="C6" s="25">
        <v>3</v>
      </c>
      <c r="D6" s="346">
        <v>4</v>
      </c>
      <c r="E6" s="25">
        <v>5</v>
      </c>
      <c r="F6" s="346">
        <v>6</v>
      </c>
      <c r="G6" s="25">
        <v>7</v>
      </c>
      <c r="H6" s="346">
        <v>8</v>
      </c>
    </row>
    <row r="7" spans="1:8" ht="33" customHeight="1">
      <c r="A7" s="573" t="s">
        <v>103</v>
      </c>
      <c r="B7" s="573"/>
      <c r="C7" s="573"/>
      <c r="D7" s="573"/>
      <c r="E7" s="573"/>
      <c r="F7" s="573"/>
      <c r="G7" s="573"/>
      <c r="H7" s="573"/>
    </row>
    <row r="8" spans="1:8" ht="42.75" customHeight="1">
      <c r="A8" s="65" t="s">
        <v>52</v>
      </c>
      <c r="B8" s="68">
        <v>2000</v>
      </c>
      <c r="C8" s="472">
        <v>755</v>
      </c>
      <c r="D8" s="18">
        <v>606</v>
      </c>
      <c r="E8" s="18">
        <v>606</v>
      </c>
      <c r="F8" s="18">
        <v>606</v>
      </c>
      <c r="G8" s="18" t="s">
        <v>31</v>
      </c>
      <c r="H8" s="19" t="s">
        <v>31</v>
      </c>
    </row>
    <row r="9" spans="1:8" ht="37.5">
      <c r="A9" s="24" t="s">
        <v>209</v>
      </c>
      <c r="B9" s="66">
        <v>2010</v>
      </c>
      <c r="C9" s="473">
        <f>SUM(C10:C10)</f>
        <v>0</v>
      </c>
      <c r="D9" s="16">
        <f>SUM(D10:D10)</f>
        <v>0</v>
      </c>
      <c r="E9" s="16">
        <f>SUM(E10:E10)</f>
        <v>0</v>
      </c>
      <c r="F9" s="16">
        <f>SUM(F10:F10)</f>
        <v>0</v>
      </c>
      <c r="G9" s="16">
        <f t="shared" ref="G9:G11" si="0">F9-E9</f>
        <v>0</v>
      </c>
      <c r="H9" s="218" t="e">
        <f>(F9/E9)*100</f>
        <v>#DIV/0!</v>
      </c>
    </row>
    <row r="10" spans="1:8" ht="39.75" customHeight="1">
      <c r="A10" s="67" t="s">
        <v>442</v>
      </c>
      <c r="B10" s="66">
        <v>2011</v>
      </c>
      <c r="C10" s="474"/>
      <c r="D10" s="16"/>
      <c r="E10" s="16"/>
      <c r="F10" s="16"/>
      <c r="G10" s="16">
        <f t="shared" si="0"/>
        <v>0</v>
      </c>
      <c r="H10" s="218" t="e">
        <f t="shared" ref="H10:H42" si="1">(F10/E10)*100</f>
        <v>#DIV/0!</v>
      </c>
    </row>
    <row r="11" spans="1:8" ht="31.5" customHeight="1">
      <c r="A11" s="67" t="s">
        <v>118</v>
      </c>
      <c r="B11" s="66">
        <v>2020</v>
      </c>
      <c r="C11" s="475"/>
      <c r="D11" s="16"/>
      <c r="E11" s="16"/>
      <c r="F11" s="16"/>
      <c r="G11" s="16">
        <f t="shared" si="0"/>
        <v>0</v>
      </c>
      <c r="H11" s="218"/>
    </row>
    <row r="12" spans="1:8" ht="31.5" customHeight="1">
      <c r="A12" s="67" t="s">
        <v>61</v>
      </c>
      <c r="B12" s="66">
        <v>2030</v>
      </c>
      <c r="C12" s="474">
        <v>0</v>
      </c>
      <c r="D12" s="16">
        <v>0</v>
      </c>
      <c r="E12" s="16">
        <v>0</v>
      </c>
      <c r="F12" s="16">
        <v>0</v>
      </c>
      <c r="G12" s="16"/>
      <c r="H12" s="218"/>
    </row>
    <row r="13" spans="1:8" ht="31.5" customHeight="1">
      <c r="A13" s="67" t="s">
        <v>97</v>
      </c>
      <c r="B13" s="66">
        <v>2031</v>
      </c>
      <c r="C13" s="474">
        <v>0</v>
      </c>
      <c r="D13" s="16">
        <v>0</v>
      </c>
      <c r="E13" s="16">
        <v>0</v>
      </c>
      <c r="F13" s="16">
        <v>0</v>
      </c>
      <c r="G13" s="16"/>
      <c r="H13" s="218"/>
    </row>
    <row r="14" spans="1:8" ht="31.5" customHeight="1">
      <c r="A14" s="67" t="s">
        <v>26</v>
      </c>
      <c r="B14" s="66">
        <v>2040</v>
      </c>
      <c r="C14" s="474">
        <v>0</v>
      </c>
      <c r="D14" s="16">
        <v>0</v>
      </c>
      <c r="E14" s="16">
        <v>0</v>
      </c>
      <c r="F14" s="16">
        <v>0</v>
      </c>
      <c r="G14" s="16"/>
      <c r="H14" s="218"/>
    </row>
    <row r="15" spans="1:8" ht="31.5" customHeight="1">
      <c r="A15" s="67" t="s">
        <v>88</v>
      </c>
      <c r="B15" s="66">
        <v>2050</v>
      </c>
      <c r="C15" s="474">
        <v>0</v>
      </c>
      <c r="D15" s="16">
        <v>0</v>
      </c>
      <c r="E15" s="16">
        <v>0</v>
      </c>
      <c r="F15" s="16">
        <v>0</v>
      </c>
      <c r="G15" s="16"/>
      <c r="H15" s="218"/>
    </row>
    <row r="16" spans="1:8" ht="36" customHeight="1">
      <c r="A16" s="420" t="s">
        <v>531</v>
      </c>
      <c r="B16" s="148">
        <v>2060</v>
      </c>
      <c r="C16" s="474">
        <v>0</v>
      </c>
      <c r="D16" s="16">
        <v>-4</v>
      </c>
      <c r="E16" s="16">
        <v>0</v>
      </c>
      <c r="F16" s="16">
        <v>-4</v>
      </c>
      <c r="G16" s="421"/>
      <c r="H16" s="422"/>
    </row>
    <row r="17" spans="1:9" ht="45.75" customHeight="1">
      <c r="A17" s="65" t="s">
        <v>53</v>
      </c>
      <c r="B17" s="68">
        <v>2070</v>
      </c>
      <c r="C17" s="476">
        <v>606</v>
      </c>
      <c r="D17" s="404">
        <f>SUM(D8,D9,D11,D12,D14,D15,D16)+'I. Фін результат'!D75</f>
        <v>185</v>
      </c>
      <c r="E17" s="404">
        <f>SUM(E8,E9,E11,E12,E14,E15,E16)+'I. Фін результат'!E75</f>
        <v>606</v>
      </c>
      <c r="F17" s="404">
        <f>SUM(F8,F9,F11,F12,F14,F15,F16)+'I. Фін результат'!F75</f>
        <v>185</v>
      </c>
      <c r="G17" s="18" t="s">
        <v>31</v>
      </c>
      <c r="H17" s="19" t="s">
        <v>31</v>
      </c>
      <c r="I17" s="344">
        <v>836</v>
      </c>
    </row>
    <row r="18" spans="1:9" ht="30.75" customHeight="1">
      <c r="A18" s="573" t="s">
        <v>358</v>
      </c>
      <c r="B18" s="573"/>
      <c r="C18" s="573"/>
      <c r="D18" s="573"/>
      <c r="E18" s="573"/>
      <c r="F18" s="573"/>
      <c r="G18" s="573"/>
      <c r="H18" s="573"/>
    </row>
    <row r="19" spans="1:9" ht="44.25" customHeight="1">
      <c r="A19" s="65" t="s">
        <v>359</v>
      </c>
      <c r="B19" s="68">
        <v>2110</v>
      </c>
      <c r="C19" s="18">
        <f>SUM(C20:C26)</f>
        <v>135</v>
      </c>
      <c r="D19" s="18">
        <f>SUM(D20:D26)</f>
        <v>98</v>
      </c>
      <c r="E19" s="18">
        <f>SUM(E20:E26)</f>
        <v>97</v>
      </c>
      <c r="F19" s="18">
        <f>SUM(F20:F26)</f>
        <v>98</v>
      </c>
      <c r="G19" s="18">
        <f>F19-E19</f>
        <v>1</v>
      </c>
      <c r="H19" s="19">
        <f>(F19/E19)*100</f>
        <v>101.03092783505154</v>
      </c>
    </row>
    <row r="20" spans="1:9" ht="33" customHeight="1">
      <c r="A20" s="67" t="s">
        <v>287</v>
      </c>
      <c r="B20" s="66">
        <v>2111</v>
      </c>
      <c r="C20" s="16">
        <v>54</v>
      </c>
      <c r="D20" s="16">
        <v>40</v>
      </c>
      <c r="E20" s="16">
        <v>40</v>
      </c>
      <c r="F20" s="16">
        <v>40</v>
      </c>
      <c r="G20" s="16">
        <f>F20-E20</f>
        <v>0</v>
      </c>
      <c r="H20" s="218">
        <f>(F20/E20)*100</f>
        <v>100</v>
      </c>
    </row>
    <row r="21" spans="1:9" ht="45.75" customHeight="1">
      <c r="A21" s="67" t="s">
        <v>288</v>
      </c>
      <c r="B21" s="66">
        <v>2112</v>
      </c>
      <c r="C21" s="16" t="s">
        <v>187</v>
      </c>
      <c r="D21" s="16"/>
      <c r="E21" s="16" t="s">
        <v>187</v>
      </c>
      <c r="F21" s="16"/>
      <c r="G21" s="16"/>
      <c r="H21" s="218"/>
    </row>
    <row r="22" spans="1:9" ht="25.5" customHeight="1">
      <c r="A22" s="67" t="s">
        <v>71</v>
      </c>
      <c r="B22" s="66">
        <v>2113</v>
      </c>
      <c r="C22" s="16"/>
      <c r="D22" s="16"/>
      <c r="E22" s="16"/>
      <c r="F22" s="16"/>
      <c r="G22" s="16">
        <f>F22-E22</f>
        <v>0</v>
      </c>
      <c r="H22" s="218"/>
    </row>
    <row r="23" spans="1:9" ht="25.5" customHeight="1">
      <c r="A23" s="67" t="s">
        <v>79</v>
      </c>
      <c r="B23" s="66">
        <v>2114</v>
      </c>
      <c r="C23" s="16"/>
      <c r="D23" s="16"/>
      <c r="E23" s="16"/>
      <c r="F23" s="16"/>
      <c r="G23" s="16">
        <f t="shared" ref="G23:G42" si="2">F23-E23</f>
        <v>0</v>
      </c>
      <c r="H23" s="218"/>
    </row>
    <row r="24" spans="1:9" ht="25.5" customHeight="1">
      <c r="A24" s="67" t="s">
        <v>296</v>
      </c>
      <c r="B24" s="66">
        <v>2115</v>
      </c>
      <c r="C24" s="16"/>
      <c r="D24" s="16"/>
      <c r="E24" s="16"/>
      <c r="F24" s="16"/>
      <c r="G24" s="16">
        <f t="shared" si="2"/>
        <v>0</v>
      </c>
      <c r="H24" s="218"/>
    </row>
    <row r="25" spans="1:9" ht="25.5" customHeight="1">
      <c r="A25" s="67" t="s">
        <v>367</v>
      </c>
      <c r="B25" s="66">
        <v>2116</v>
      </c>
      <c r="C25" s="16">
        <v>81</v>
      </c>
      <c r="D25" s="16">
        <v>58</v>
      </c>
      <c r="E25" s="16">
        <v>57</v>
      </c>
      <c r="F25" s="16">
        <v>58</v>
      </c>
      <c r="G25" s="16">
        <f t="shared" si="2"/>
        <v>1</v>
      </c>
      <c r="H25" s="218">
        <f>(F25/E25)*100</f>
        <v>101.75438596491229</v>
      </c>
    </row>
    <row r="26" spans="1:9" ht="29.25" customHeight="1">
      <c r="A26" s="67" t="s">
        <v>289</v>
      </c>
      <c r="B26" s="66">
        <v>2117</v>
      </c>
      <c r="C26" s="16"/>
      <c r="D26" s="16"/>
      <c r="E26" s="16"/>
      <c r="F26" s="16"/>
      <c r="G26" s="16">
        <f t="shared" si="2"/>
        <v>0</v>
      </c>
      <c r="H26" s="218"/>
    </row>
    <row r="27" spans="1:9" ht="44.25" customHeight="1">
      <c r="A27" s="65" t="s">
        <v>370</v>
      </c>
      <c r="B27" s="26">
        <v>2120</v>
      </c>
      <c r="C27" s="18">
        <f>SUM(C28:C35)</f>
        <v>971</v>
      </c>
      <c r="D27" s="18">
        <f t="shared" ref="D27:F27" si="3">SUM(D28:D35)</f>
        <v>691</v>
      </c>
      <c r="E27" s="18">
        <f t="shared" si="3"/>
        <v>687</v>
      </c>
      <c r="F27" s="18">
        <f t="shared" si="3"/>
        <v>691</v>
      </c>
      <c r="G27" s="18">
        <f>SUM(G28:G35)</f>
        <v>4</v>
      </c>
      <c r="H27" s="19">
        <f>(F27/E27)*100</f>
        <v>100.58224163027656</v>
      </c>
    </row>
    <row r="28" spans="1:9" ht="27" customHeight="1">
      <c r="A28" s="24" t="s">
        <v>216</v>
      </c>
      <c r="B28" s="25">
        <v>2121</v>
      </c>
      <c r="C28" s="16">
        <v>0</v>
      </c>
      <c r="D28" s="16"/>
      <c r="E28" s="16"/>
      <c r="F28" s="16"/>
      <c r="G28" s="16">
        <f>F28-E28</f>
        <v>0</v>
      </c>
      <c r="H28" s="502" t="e">
        <f>(F28/E28)*100</f>
        <v>#DIV/0!</v>
      </c>
    </row>
    <row r="29" spans="1:9" ht="25.5" customHeight="1">
      <c r="A29" s="67" t="s">
        <v>70</v>
      </c>
      <c r="B29" s="66">
        <v>2122</v>
      </c>
      <c r="C29" s="16">
        <v>971</v>
      </c>
      <c r="D29" s="16">
        <v>691</v>
      </c>
      <c r="E29" s="16">
        <v>687</v>
      </c>
      <c r="F29" s="16">
        <v>691</v>
      </c>
      <c r="G29" s="16">
        <f t="shared" ref="G29:G33" si="4">F29-E29</f>
        <v>4</v>
      </c>
      <c r="H29" s="218">
        <f t="shared" ref="H29:H33" si="5">(F29/E29)*100</f>
        <v>100.58224163027656</v>
      </c>
    </row>
    <row r="30" spans="1:9" ht="25.5" customHeight="1">
      <c r="A30" s="67" t="s">
        <v>71</v>
      </c>
      <c r="B30" s="66">
        <v>2123</v>
      </c>
      <c r="C30" s="16"/>
      <c r="D30" s="16"/>
      <c r="E30" s="16"/>
      <c r="F30" s="16"/>
      <c r="G30" s="16"/>
      <c r="H30" s="218"/>
    </row>
    <row r="31" spans="1:9" ht="25.5" customHeight="1">
      <c r="A31" s="67" t="s">
        <v>290</v>
      </c>
      <c r="B31" s="66">
        <v>2124</v>
      </c>
      <c r="C31" s="16"/>
      <c r="D31" s="16"/>
      <c r="E31" s="16"/>
      <c r="F31" s="16"/>
      <c r="G31" s="16"/>
      <c r="H31" s="502" t="e">
        <f t="shared" si="5"/>
        <v>#DIV/0!</v>
      </c>
    </row>
    <row r="32" spans="1:9" ht="25.5" customHeight="1">
      <c r="A32" s="67" t="s">
        <v>291</v>
      </c>
      <c r="B32" s="66">
        <v>2125</v>
      </c>
      <c r="C32" s="16"/>
      <c r="D32" s="16"/>
      <c r="E32" s="16"/>
      <c r="F32" s="16"/>
      <c r="G32" s="16"/>
      <c r="H32" s="218"/>
    </row>
    <row r="33" spans="1:8" ht="59.25" customHeight="1">
      <c r="A33" s="67" t="s">
        <v>441</v>
      </c>
      <c r="B33" s="66">
        <v>2126</v>
      </c>
      <c r="C33" s="16">
        <v>0</v>
      </c>
      <c r="D33" s="16"/>
      <c r="E33" s="16"/>
      <c r="F33" s="16"/>
      <c r="G33" s="16">
        <f t="shared" si="4"/>
        <v>0</v>
      </c>
      <c r="H33" s="502" t="e">
        <f t="shared" si="5"/>
        <v>#DIV/0!</v>
      </c>
    </row>
    <row r="34" spans="1:8" ht="25.5" customHeight="1">
      <c r="A34" s="67" t="s">
        <v>296</v>
      </c>
      <c r="B34" s="66">
        <v>2127</v>
      </c>
      <c r="C34" s="16"/>
      <c r="D34" s="16"/>
      <c r="E34" s="16"/>
      <c r="F34" s="16"/>
      <c r="G34" s="16"/>
      <c r="H34" s="218"/>
    </row>
    <row r="35" spans="1:8" ht="25.5" customHeight="1">
      <c r="A35" s="67" t="s">
        <v>289</v>
      </c>
      <c r="B35" s="66">
        <v>2128</v>
      </c>
      <c r="C35" s="16"/>
      <c r="D35" s="16"/>
      <c r="E35" s="16"/>
      <c r="F35" s="16"/>
      <c r="G35" s="16">
        <f t="shared" si="2"/>
        <v>0</v>
      </c>
      <c r="H35" s="218"/>
    </row>
    <row r="36" spans="1:8" ht="34.5" customHeight="1">
      <c r="A36" s="65" t="s">
        <v>409</v>
      </c>
      <c r="B36" s="26">
        <v>2130</v>
      </c>
      <c r="C36" s="18">
        <f>SUM(C37:C39)</f>
        <v>1323</v>
      </c>
      <c r="D36" s="18">
        <f>SUM(D37:D39)</f>
        <v>879</v>
      </c>
      <c r="E36" s="18">
        <f>SUM(E37:E39)</f>
        <v>871</v>
      </c>
      <c r="F36" s="18">
        <f>SUM(F37:F39)</f>
        <v>879</v>
      </c>
      <c r="G36" s="18">
        <f t="shared" si="2"/>
        <v>8</v>
      </c>
      <c r="H36" s="19">
        <f t="shared" si="1"/>
        <v>100.91848450057405</v>
      </c>
    </row>
    <row r="37" spans="1:8" ht="25.5" customHeight="1">
      <c r="A37" s="67" t="s">
        <v>292</v>
      </c>
      <c r="B37" s="66">
        <v>2131</v>
      </c>
      <c r="C37" s="16"/>
      <c r="D37" s="16"/>
      <c r="E37" s="16"/>
      <c r="F37" s="16"/>
      <c r="G37" s="16">
        <f t="shared" si="2"/>
        <v>0</v>
      </c>
      <c r="H37" s="502" t="e">
        <f t="shared" si="1"/>
        <v>#DIV/0!</v>
      </c>
    </row>
    <row r="38" spans="1:8" ht="25.5" customHeight="1">
      <c r="A38" s="67" t="s">
        <v>293</v>
      </c>
      <c r="B38" s="66">
        <v>2132</v>
      </c>
      <c r="C38" s="16">
        <v>1299</v>
      </c>
      <c r="D38" s="16">
        <v>863</v>
      </c>
      <c r="E38" s="16">
        <v>857</v>
      </c>
      <c r="F38" s="16">
        <v>863</v>
      </c>
      <c r="G38" s="16">
        <f t="shared" si="2"/>
        <v>6</v>
      </c>
      <c r="H38" s="218">
        <f t="shared" si="1"/>
        <v>100.70011668611436</v>
      </c>
    </row>
    <row r="39" spans="1:8" ht="25.5" customHeight="1">
      <c r="A39" s="67" t="s">
        <v>437</v>
      </c>
      <c r="B39" s="66">
        <v>2133</v>
      </c>
      <c r="C39" s="16">
        <v>24</v>
      </c>
      <c r="D39" s="16">
        <v>16</v>
      </c>
      <c r="E39" s="16">
        <v>14</v>
      </c>
      <c r="F39" s="16">
        <v>16</v>
      </c>
      <c r="G39" s="16"/>
      <c r="H39" s="218">
        <f t="shared" si="1"/>
        <v>114.28571428571428</v>
      </c>
    </row>
    <row r="40" spans="1:8" ht="30" customHeight="1">
      <c r="A40" s="65" t="s">
        <v>294</v>
      </c>
      <c r="B40" s="26">
        <v>2140</v>
      </c>
      <c r="C40" s="18">
        <f>SUM(C41:C42)</f>
        <v>0</v>
      </c>
      <c r="D40" s="18"/>
      <c r="E40" s="18">
        <f>SUM(E41:E42)</f>
        <v>0</v>
      </c>
      <c r="F40" s="18"/>
      <c r="G40" s="18"/>
      <c r="H40" s="501" t="e">
        <f t="shared" si="1"/>
        <v>#DIV/0!</v>
      </c>
    </row>
    <row r="41" spans="1:8" ht="44.45" customHeight="1">
      <c r="A41" s="24" t="s">
        <v>98</v>
      </c>
      <c r="B41" s="25">
        <v>2141</v>
      </c>
      <c r="C41" s="16"/>
      <c r="D41" s="16"/>
      <c r="E41" s="16"/>
      <c r="F41" s="16"/>
      <c r="G41" s="16"/>
      <c r="H41" s="502" t="e">
        <f t="shared" si="1"/>
        <v>#DIV/0!</v>
      </c>
    </row>
    <row r="42" spans="1:8" ht="29.45" customHeight="1">
      <c r="A42" s="433" t="s">
        <v>443</v>
      </c>
      <c r="B42" s="66">
        <v>2142</v>
      </c>
      <c r="C42" s="16"/>
      <c r="D42" s="16"/>
      <c r="E42" s="16"/>
      <c r="F42" s="16"/>
      <c r="G42" s="16">
        <f t="shared" si="2"/>
        <v>0</v>
      </c>
      <c r="H42" s="502" t="e">
        <f t="shared" si="1"/>
        <v>#DIV/0!</v>
      </c>
    </row>
    <row r="43" spans="1:8" ht="34.5" customHeight="1">
      <c r="A43" s="65" t="s">
        <v>339</v>
      </c>
      <c r="B43" s="26">
        <v>2200</v>
      </c>
      <c r="C43" s="18">
        <f>SUM(C19,C27,C36,C40)</f>
        <v>2429</v>
      </c>
      <c r="D43" s="18">
        <f>SUM(D19,D27,D36,D40)</f>
        <v>1668</v>
      </c>
      <c r="E43" s="18">
        <f>SUM(E19,E27,E36,E40)</f>
        <v>1655</v>
      </c>
      <c r="F43" s="18">
        <f>SUM(F19,F27,F36,F40)</f>
        <v>1668</v>
      </c>
      <c r="G43" s="18">
        <f>F43-E43</f>
        <v>13</v>
      </c>
      <c r="H43" s="19">
        <f>(F43/E43)*100</f>
        <v>100.78549848942598</v>
      </c>
    </row>
    <row r="44" spans="1:8" s="347" customFormat="1">
      <c r="A44" s="27"/>
      <c r="B44" s="28"/>
      <c r="C44" s="28"/>
      <c r="D44" s="28"/>
      <c r="E44" s="28"/>
      <c r="F44" s="28"/>
      <c r="G44" s="28"/>
      <c r="H44" s="28"/>
    </row>
    <row r="45" spans="1:8" s="347" customFormat="1">
      <c r="A45" s="27"/>
      <c r="B45" s="28"/>
      <c r="C45" s="28"/>
      <c r="D45" s="28"/>
      <c r="E45" s="28"/>
      <c r="F45" s="28"/>
      <c r="G45" s="28"/>
      <c r="H45" s="28"/>
    </row>
    <row r="46" spans="1:8" s="347" customFormat="1">
      <c r="A46" s="27"/>
      <c r="B46" s="28"/>
      <c r="C46" s="28"/>
      <c r="D46" s="28"/>
      <c r="E46" s="28"/>
      <c r="F46" s="28"/>
      <c r="G46" s="28"/>
      <c r="H46" s="28"/>
    </row>
    <row r="47" spans="1:8" s="314" customFormat="1" ht="27.75" customHeight="1">
      <c r="A47" s="348" t="s">
        <v>445</v>
      </c>
      <c r="B47" s="349"/>
      <c r="C47" s="574" t="s">
        <v>138</v>
      </c>
      <c r="D47" s="574"/>
      <c r="E47" s="350"/>
      <c r="F47" s="575" t="s">
        <v>496</v>
      </c>
      <c r="G47" s="575"/>
      <c r="H47" s="575"/>
    </row>
    <row r="48" spans="1:8" s="354" customFormat="1" ht="15.75">
      <c r="A48" s="351" t="s">
        <v>363</v>
      </c>
      <c r="B48" s="352"/>
      <c r="C48" s="571" t="s">
        <v>369</v>
      </c>
      <c r="D48" s="571"/>
      <c r="E48" s="352"/>
      <c r="F48" s="572" t="s">
        <v>368</v>
      </c>
      <c r="G48" s="572"/>
      <c r="H48" s="572"/>
    </row>
    <row r="49" spans="1:10" s="28" customFormat="1">
      <c r="A49" s="29"/>
      <c r="I49" s="344"/>
      <c r="J49" s="344"/>
    </row>
    <row r="50" spans="1:10" s="28" customFormat="1">
      <c r="A50" s="29"/>
      <c r="I50" s="344"/>
      <c r="J50" s="344"/>
    </row>
    <row r="51" spans="1:10" s="28" customFormat="1">
      <c r="A51" s="29"/>
      <c r="I51" s="344"/>
      <c r="J51" s="344"/>
    </row>
    <row r="52" spans="1:10" s="28" customFormat="1">
      <c r="A52" s="29"/>
      <c r="I52" s="344"/>
      <c r="J52" s="344"/>
    </row>
    <row r="53" spans="1:10" s="28" customFormat="1">
      <c r="A53" s="29"/>
      <c r="I53" s="344"/>
      <c r="J53" s="344"/>
    </row>
    <row r="54" spans="1:10" s="28" customFormat="1">
      <c r="A54" s="29"/>
      <c r="I54" s="344"/>
      <c r="J54" s="344"/>
    </row>
    <row r="55" spans="1:10" s="28" customFormat="1">
      <c r="A55" s="29"/>
      <c r="I55" s="344"/>
      <c r="J55" s="344"/>
    </row>
    <row r="56" spans="1:10" s="28" customFormat="1">
      <c r="A56" s="29"/>
      <c r="I56" s="344"/>
      <c r="J56" s="344"/>
    </row>
    <row r="57" spans="1:10" s="28" customFormat="1">
      <c r="A57" s="29"/>
      <c r="I57" s="344"/>
      <c r="J57" s="344"/>
    </row>
    <row r="58" spans="1:10" s="28" customFormat="1">
      <c r="A58" s="29"/>
      <c r="I58" s="344"/>
      <c r="J58" s="344"/>
    </row>
    <row r="59" spans="1:10" s="28" customFormat="1">
      <c r="A59" s="29"/>
      <c r="I59" s="344"/>
      <c r="J59" s="344"/>
    </row>
    <row r="60" spans="1:10" s="28" customFormat="1">
      <c r="A60" s="29"/>
      <c r="I60" s="344"/>
      <c r="J60" s="344"/>
    </row>
    <row r="61" spans="1:10" s="28" customFormat="1">
      <c r="A61" s="29"/>
      <c r="I61" s="344"/>
      <c r="J61" s="344"/>
    </row>
    <row r="62" spans="1:10" s="28" customFormat="1">
      <c r="A62" s="29"/>
      <c r="I62" s="344"/>
      <c r="J62" s="344"/>
    </row>
    <row r="63" spans="1:10" s="28" customFormat="1">
      <c r="A63" s="29"/>
      <c r="I63" s="344"/>
      <c r="J63" s="344"/>
    </row>
    <row r="64" spans="1:10" s="28" customFormat="1">
      <c r="A64" s="29"/>
      <c r="I64" s="344"/>
      <c r="J64" s="344"/>
    </row>
    <row r="65" spans="1:10" s="28" customFormat="1">
      <c r="A65" s="29"/>
      <c r="I65" s="344"/>
      <c r="J65" s="344"/>
    </row>
    <row r="66" spans="1:10" s="28" customFormat="1">
      <c r="A66" s="29"/>
      <c r="I66" s="344"/>
      <c r="J66" s="344"/>
    </row>
    <row r="67" spans="1:10" s="28" customFormat="1">
      <c r="A67" s="29"/>
      <c r="I67" s="344"/>
      <c r="J67" s="344"/>
    </row>
    <row r="68" spans="1:10" s="28" customFormat="1">
      <c r="A68" s="29"/>
      <c r="I68" s="344"/>
      <c r="J68" s="344"/>
    </row>
    <row r="69" spans="1:10" s="28" customFormat="1">
      <c r="A69" s="29"/>
      <c r="I69" s="344"/>
      <c r="J69" s="344"/>
    </row>
    <row r="70" spans="1:10" s="28" customFormat="1">
      <c r="A70" s="29"/>
      <c r="I70" s="344"/>
      <c r="J70" s="344"/>
    </row>
    <row r="71" spans="1:10" s="28" customFormat="1">
      <c r="A71" s="29"/>
      <c r="I71" s="344"/>
      <c r="J71" s="344"/>
    </row>
    <row r="72" spans="1:10" s="28" customFormat="1">
      <c r="A72" s="29"/>
      <c r="I72" s="344"/>
      <c r="J72" s="344"/>
    </row>
    <row r="73" spans="1:10" s="28" customFormat="1">
      <c r="A73" s="29"/>
      <c r="I73" s="344"/>
      <c r="J73" s="344"/>
    </row>
    <row r="74" spans="1:10" s="28" customFormat="1">
      <c r="A74" s="29"/>
      <c r="I74" s="344"/>
      <c r="J74" s="344"/>
    </row>
    <row r="75" spans="1:10" s="28" customFormat="1">
      <c r="A75" s="29"/>
      <c r="I75" s="344"/>
      <c r="J75" s="344"/>
    </row>
    <row r="76" spans="1:10" s="28" customFormat="1">
      <c r="A76" s="29"/>
      <c r="I76" s="344"/>
      <c r="J76" s="344"/>
    </row>
    <row r="77" spans="1:10" s="28" customFormat="1">
      <c r="A77" s="29"/>
      <c r="I77" s="344"/>
      <c r="J77" s="344"/>
    </row>
    <row r="78" spans="1:10" s="28" customFormat="1">
      <c r="A78" s="29"/>
      <c r="I78" s="344"/>
      <c r="J78" s="344"/>
    </row>
    <row r="79" spans="1:10" s="28" customFormat="1">
      <c r="A79" s="29"/>
      <c r="I79" s="344"/>
      <c r="J79" s="344"/>
    </row>
    <row r="80" spans="1:10" s="28" customFormat="1">
      <c r="A80" s="29"/>
      <c r="I80" s="344"/>
      <c r="J80" s="344"/>
    </row>
    <row r="81" spans="1:10" s="28" customFormat="1">
      <c r="A81" s="29"/>
      <c r="I81" s="344"/>
      <c r="J81" s="344"/>
    </row>
    <row r="82" spans="1:10" s="28" customFormat="1">
      <c r="A82" s="29"/>
      <c r="I82" s="344"/>
      <c r="J82" s="344"/>
    </row>
    <row r="83" spans="1:10" s="28" customFormat="1">
      <c r="A83" s="29"/>
      <c r="I83" s="344"/>
      <c r="J83" s="344"/>
    </row>
    <row r="84" spans="1:10" s="28" customFormat="1">
      <c r="A84" s="29"/>
      <c r="I84" s="344"/>
      <c r="J84" s="344"/>
    </row>
    <row r="85" spans="1:10" s="28" customFormat="1">
      <c r="A85" s="29"/>
      <c r="I85" s="344"/>
      <c r="J85" s="344"/>
    </row>
    <row r="86" spans="1:10" s="28" customFormat="1">
      <c r="A86" s="29"/>
      <c r="I86" s="344"/>
      <c r="J86" s="344"/>
    </row>
    <row r="87" spans="1:10" s="28" customFormat="1">
      <c r="A87" s="29"/>
      <c r="I87" s="344"/>
      <c r="J87" s="344"/>
    </row>
    <row r="88" spans="1:10" s="28" customFormat="1">
      <c r="A88" s="29"/>
      <c r="I88" s="344"/>
      <c r="J88" s="344"/>
    </row>
    <row r="89" spans="1:10" s="28" customFormat="1">
      <c r="A89" s="29"/>
      <c r="I89" s="344"/>
      <c r="J89" s="344"/>
    </row>
    <row r="90" spans="1:10" s="28" customFormat="1">
      <c r="A90" s="29"/>
      <c r="I90" s="344"/>
      <c r="J90" s="344"/>
    </row>
    <row r="91" spans="1:10" s="28" customFormat="1">
      <c r="A91" s="29"/>
      <c r="I91" s="344"/>
      <c r="J91" s="344"/>
    </row>
    <row r="92" spans="1:10" s="28" customFormat="1">
      <c r="A92" s="29"/>
      <c r="I92" s="344"/>
      <c r="J92" s="344"/>
    </row>
    <row r="93" spans="1:10" s="28" customFormat="1">
      <c r="A93" s="29"/>
      <c r="I93" s="344"/>
      <c r="J93" s="344"/>
    </row>
    <row r="94" spans="1:10" s="28" customFormat="1">
      <c r="A94" s="29"/>
      <c r="I94" s="344"/>
      <c r="J94" s="344"/>
    </row>
    <row r="95" spans="1:10" s="28" customFormat="1">
      <c r="A95" s="29"/>
      <c r="I95" s="344"/>
      <c r="J95" s="344"/>
    </row>
    <row r="96" spans="1:10" s="28" customFormat="1">
      <c r="A96" s="29"/>
      <c r="I96" s="344"/>
      <c r="J96" s="344"/>
    </row>
    <row r="97" spans="1:10" s="28" customFormat="1">
      <c r="A97" s="29"/>
      <c r="I97" s="344"/>
      <c r="J97" s="344"/>
    </row>
    <row r="98" spans="1:10" s="28" customFormat="1">
      <c r="A98" s="29"/>
      <c r="I98" s="344"/>
      <c r="J98" s="344"/>
    </row>
    <row r="99" spans="1:10" s="28" customFormat="1">
      <c r="A99" s="29"/>
      <c r="I99" s="344"/>
      <c r="J99" s="344"/>
    </row>
    <row r="100" spans="1:10" s="28" customFormat="1">
      <c r="A100" s="29"/>
      <c r="I100" s="344"/>
      <c r="J100" s="344"/>
    </row>
    <row r="101" spans="1:10" s="28" customFormat="1">
      <c r="A101" s="29"/>
      <c r="I101" s="344"/>
      <c r="J101" s="344"/>
    </row>
    <row r="102" spans="1:10" s="28" customFormat="1">
      <c r="A102" s="29"/>
      <c r="I102" s="344"/>
      <c r="J102" s="344"/>
    </row>
    <row r="103" spans="1:10" s="28" customFormat="1">
      <c r="A103" s="29"/>
      <c r="I103" s="344"/>
      <c r="J103" s="344"/>
    </row>
    <row r="104" spans="1:10" s="28" customFormat="1">
      <c r="A104" s="29"/>
      <c r="I104" s="344"/>
      <c r="J104" s="344"/>
    </row>
    <row r="105" spans="1:10" s="28" customFormat="1">
      <c r="A105" s="29"/>
      <c r="I105" s="344"/>
      <c r="J105" s="344"/>
    </row>
    <row r="106" spans="1:10" s="28" customFormat="1">
      <c r="A106" s="29"/>
      <c r="I106" s="344"/>
      <c r="J106" s="344"/>
    </row>
    <row r="107" spans="1:10" s="28" customFormat="1">
      <c r="A107" s="29"/>
      <c r="I107" s="344"/>
      <c r="J107" s="344"/>
    </row>
    <row r="108" spans="1:10" s="28" customFormat="1">
      <c r="A108" s="29"/>
      <c r="I108" s="344"/>
      <c r="J108" s="344"/>
    </row>
    <row r="109" spans="1:10" s="28" customFormat="1">
      <c r="A109" s="29"/>
      <c r="I109" s="344"/>
      <c r="J109" s="344"/>
    </row>
    <row r="110" spans="1:10" s="28" customFormat="1">
      <c r="A110" s="29"/>
      <c r="I110" s="344"/>
      <c r="J110" s="344"/>
    </row>
    <row r="111" spans="1:10" s="28" customFormat="1">
      <c r="A111" s="29"/>
      <c r="I111" s="344"/>
      <c r="J111" s="344"/>
    </row>
    <row r="112" spans="1:10" s="28" customFormat="1">
      <c r="A112" s="29"/>
      <c r="I112" s="344"/>
      <c r="J112" s="344"/>
    </row>
    <row r="113" spans="1:10" s="28" customFormat="1">
      <c r="A113" s="29"/>
      <c r="I113" s="344"/>
      <c r="J113" s="344"/>
    </row>
    <row r="114" spans="1:10" s="28" customFormat="1">
      <c r="A114" s="29"/>
      <c r="I114" s="344"/>
      <c r="J114" s="344"/>
    </row>
    <row r="115" spans="1:10" s="28" customFormat="1">
      <c r="A115" s="29"/>
      <c r="I115" s="344"/>
      <c r="J115" s="344"/>
    </row>
    <row r="116" spans="1:10" s="28" customFormat="1">
      <c r="A116" s="29"/>
      <c r="I116" s="344"/>
      <c r="J116" s="344"/>
    </row>
    <row r="117" spans="1:10" s="28" customFormat="1">
      <c r="A117" s="29"/>
      <c r="I117" s="344"/>
      <c r="J117" s="344"/>
    </row>
    <row r="118" spans="1:10" s="28" customFormat="1">
      <c r="A118" s="29"/>
      <c r="I118" s="344"/>
      <c r="J118" s="344"/>
    </row>
    <row r="119" spans="1:10" s="28" customFormat="1">
      <c r="A119" s="29"/>
      <c r="I119" s="344"/>
      <c r="J119" s="344"/>
    </row>
    <row r="120" spans="1:10" s="28" customFormat="1">
      <c r="A120" s="29"/>
      <c r="I120" s="344"/>
      <c r="J120" s="344"/>
    </row>
    <row r="121" spans="1:10" s="28" customFormat="1">
      <c r="A121" s="29"/>
      <c r="I121" s="344"/>
      <c r="J121" s="344"/>
    </row>
    <row r="122" spans="1:10" s="28" customFormat="1">
      <c r="A122" s="29"/>
      <c r="I122" s="344"/>
      <c r="J122" s="344"/>
    </row>
    <row r="123" spans="1:10" s="28" customFormat="1">
      <c r="A123" s="29"/>
      <c r="I123" s="344"/>
      <c r="J123" s="344"/>
    </row>
    <row r="124" spans="1:10" s="28" customFormat="1">
      <c r="A124" s="29"/>
      <c r="I124" s="344"/>
      <c r="J124" s="344"/>
    </row>
    <row r="125" spans="1:10" s="28" customFormat="1">
      <c r="A125" s="29"/>
      <c r="I125" s="344"/>
      <c r="J125" s="344"/>
    </row>
    <row r="126" spans="1:10" s="28" customFormat="1">
      <c r="A126" s="29"/>
      <c r="I126" s="344"/>
      <c r="J126" s="344"/>
    </row>
    <row r="127" spans="1:10" s="28" customFormat="1">
      <c r="A127" s="29"/>
      <c r="I127" s="344"/>
      <c r="J127" s="344"/>
    </row>
    <row r="128" spans="1:10" s="28" customFormat="1">
      <c r="A128" s="29"/>
      <c r="I128" s="344"/>
      <c r="J128" s="344"/>
    </row>
    <row r="129" spans="1:10" s="28" customFormat="1">
      <c r="A129" s="29"/>
      <c r="I129" s="344"/>
      <c r="J129" s="344"/>
    </row>
    <row r="130" spans="1:10" s="28" customFormat="1">
      <c r="A130" s="29"/>
      <c r="I130" s="344"/>
      <c r="J130" s="344"/>
    </row>
    <row r="131" spans="1:10" s="28" customFormat="1">
      <c r="A131" s="29"/>
      <c r="I131" s="344"/>
      <c r="J131" s="344"/>
    </row>
    <row r="132" spans="1:10" s="28" customFormat="1">
      <c r="A132" s="29"/>
      <c r="I132" s="344"/>
      <c r="J132" s="344"/>
    </row>
    <row r="133" spans="1:10" s="28" customFormat="1">
      <c r="A133" s="29"/>
      <c r="I133" s="344"/>
      <c r="J133" s="344"/>
    </row>
    <row r="134" spans="1:10" s="28" customFormat="1">
      <c r="A134" s="29"/>
      <c r="I134" s="344"/>
      <c r="J134" s="344"/>
    </row>
    <row r="135" spans="1:10" s="28" customFormat="1">
      <c r="A135" s="29"/>
      <c r="I135" s="344"/>
      <c r="J135" s="344"/>
    </row>
    <row r="136" spans="1:10" s="28" customFormat="1">
      <c r="A136" s="29"/>
      <c r="I136" s="344"/>
      <c r="J136" s="344"/>
    </row>
    <row r="137" spans="1:10" s="28" customFormat="1">
      <c r="A137" s="29"/>
      <c r="I137" s="344"/>
      <c r="J137" s="344"/>
    </row>
    <row r="138" spans="1:10" s="28" customFormat="1">
      <c r="A138" s="29"/>
      <c r="I138" s="344"/>
      <c r="J138" s="344"/>
    </row>
    <row r="139" spans="1:10" s="28" customFormat="1">
      <c r="A139" s="29"/>
      <c r="I139" s="344"/>
      <c r="J139" s="344"/>
    </row>
    <row r="140" spans="1:10" s="28" customFormat="1">
      <c r="A140" s="29"/>
      <c r="I140" s="344"/>
      <c r="J140" s="344"/>
    </row>
    <row r="141" spans="1:10" s="28" customFormat="1">
      <c r="A141" s="29"/>
      <c r="I141" s="344"/>
      <c r="J141" s="344"/>
    </row>
    <row r="142" spans="1:10" s="28" customFormat="1">
      <c r="A142" s="29"/>
      <c r="I142" s="344"/>
      <c r="J142" s="344"/>
    </row>
    <row r="143" spans="1:10" s="28" customFormat="1">
      <c r="A143" s="29"/>
      <c r="I143" s="344"/>
      <c r="J143" s="344"/>
    </row>
    <row r="144" spans="1:10" s="28" customFormat="1">
      <c r="A144" s="29"/>
      <c r="I144" s="344"/>
      <c r="J144" s="344"/>
    </row>
    <row r="145" spans="1:10" s="28" customFormat="1">
      <c r="A145" s="29"/>
      <c r="I145" s="344"/>
      <c r="J145" s="344"/>
    </row>
    <row r="146" spans="1:10" s="28" customFormat="1">
      <c r="A146" s="29"/>
      <c r="I146" s="344"/>
      <c r="J146" s="344"/>
    </row>
    <row r="147" spans="1:10" s="28" customFormat="1">
      <c r="A147" s="29"/>
      <c r="I147" s="344"/>
      <c r="J147" s="344"/>
    </row>
    <row r="148" spans="1:10" s="28" customFormat="1">
      <c r="A148" s="29"/>
      <c r="I148" s="344"/>
      <c r="J148" s="344"/>
    </row>
    <row r="149" spans="1:10" s="28" customFormat="1">
      <c r="A149" s="29"/>
      <c r="I149" s="344"/>
      <c r="J149" s="344"/>
    </row>
    <row r="150" spans="1:10" s="28" customFormat="1">
      <c r="A150" s="29"/>
      <c r="I150" s="344"/>
      <c r="J150" s="344"/>
    </row>
    <row r="151" spans="1:10" s="28" customFormat="1">
      <c r="A151" s="29"/>
      <c r="I151" s="344"/>
      <c r="J151" s="344"/>
    </row>
    <row r="152" spans="1:10" s="28" customFormat="1">
      <c r="A152" s="29"/>
      <c r="I152" s="344"/>
      <c r="J152" s="344"/>
    </row>
    <row r="153" spans="1:10" s="28" customFormat="1">
      <c r="A153" s="29"/>
      <c r="I153" s="344"/>
      <c r="J153" s="344"/>
    </row>
    <row r="154" spans="1:10" s="28" customFormat="1">
      <c r="A154" s="29"/>
      <c r="I154" s="344"/>
      <c r="J154" s="344"/>
    </row>
    <row r="155" spans="1:10" s="28" customFormat="1">
      <c r="A155" s="29"/>
      <c r="I155" s="344"/>
      <c r="J155" s="344"/>
    </row>
    <row r="156" spans="1:10" s="28" customFormat="1">
      <c r="A156" s="29"/>
      <c r="I156" s="344"/>
      <c r="J156" s="344"/>
    </row>
    <row r="157" spans="1:10" s="28" customFormat="1">
      <c r="A157" s="29"/>
      <c r="I157" s="344"/>
      <c r="J157" s="344"/>
    </row>
    <row r="158" spans="1:10" s="28" customFormat="1">
      <c r="A158" s="29"/>
      <c r="I158" s="344"/>
      <c r="J158" s="344"/>
    </row>
    <row r="159" spans="1:10" s="28" customFormat="1">
      <c r="A159" s="29"/>
      <c r="I159" s="344"/>
      <c r="J159" s="344"/>
    </row>
    <row r="160" spans="1:10" s="28" customFormat="1">
      <c r="A160" s="29"/>
      <c r="I160" s="344"/>
      <c r="J160" s="344"/>
    </row>
    <row r="161" spans="1:10" s="28" customFormat="1">
      <c r="A161" s="29"/>
      <c r="I161" s="344"/>
      <c r="J161" s="344"/>
    </row>
    <row r="162" spans="1:10" s="28" customFormat="1">
      <c r="A162" s="29"/>
      <c r="I162" s="344"/>
      <c r="J162" s="344"/>
    </row>
    <row r="163" spans="1:10" s="28" customFormat="1">
      <c r="A163" s="29"/>
      <c r="I163" s="344"/>
      <c r="J163" s="344"/>
    </row>
    <row r="164" spans="1:10" s="28" customFormat="1">
      <c r="A164" s="29"/>
      <c r="I164" s="344"/>
      <c r="J164" s="344"/>
    </row>
    <row r="165" spans="1:10" s="28" customFormat="1">
      <c r="A165" s="29"/>
      <c r="I165" s="344"/>
      <c r="J165" s="344"/>
    </row>
    <row r="166" spans="1:10" s="28" customFormat="1">
      <c r="A166" s="29"/>
      <c r="I166" s="344"/>
      <c r="J166" s="344"/>
    </row>
    <row r="167" spans="1:10" s="28" customFormat="1">
      <c r="A167" s="29"/>
      <c r="I167" s="344"/>
      <c r="J167" s="344"/>
    </row>
    <row r="168" spans="1:10" s="28" customFormat="1">
      <c r="A168" s="29"/>
      <c r="I168" s="344"/>
      <c r="J168" s="344"/>
    </row>
    <row r="169" spans="1:10" s="28" customFormat="1">
      <c r="A169" s="29"/>
      <c r="I169" s="344"/>
      <c r="J169" s="344"/>
    </row>
    <row r="170" spans="1:10" s="28" customFormat="1">
      <c r="A170" s="29"/>
      <c r="I170" s="344"/>
      <c r="J170" s="344"/>
    </row>
    <row r="171" spans="1:10" s="28" customFormat="1">
      <c r="A171" s="29"/>
      <c r="I171" s="344"/>
      <c r="J171" s="344"/>
    </row>
    <row r="172" spans="1:10" s="28" customFormat="1">
      <c r="A172" s="29"/>
      <c r="I172" s="344"/>
      <c r="J172" s="344"/>
    </row>
    <row r="173" spans="1:10" s="28" customFormat="1">
      <c r="A173" s="29"/>
      <c r="I173" s="344"/>
      <c r="J173" s="344"/>
    </row>
    <row r="174" spans="1:10" s="28" customFormat="1">
      <c r="A174" s="29"/>
      <c r="I174" s="344"/>
      <c r="J174" s="344"/>
    </row>
    <row r="175" spans="1:10" s="28" customFormat="1">
      <c r="A175" s="29"/>
      <c r="I175" s="344"/>
      <c r="J175" s="344"/>
    </row>
    <row r="176" spans="1:10" s="28" customFormat="1">
      <c r="A176" s="29"/>
      <c r="I176" s="344"/>
      <c r="J176" s="344"/>
    </row>
    <row r="177" spans="1:10" s="28" customFormat="1">
      <c r="A177" s="29"/>
      <c r="I177" s="344"/>
      <c r="J177" s="344"/>
    </row>
    <row r="178" spans="1:10" s="28" customFormat="1">
      <c r="A178" s="29"/>
      <c r="I178" s="344"/>
      <c r="J178" s="344"/>
    </row>
    <row r="179" spans="1:10" s="28" customFormat="1">
      <c r="A179" s="29"/>
      <c r="I179" s="344"/>
      <c r="J179" s="344"/>
    </row>
    <row r="180" spans="1:10" s="28" customFormat="1">
      <c r="A180" s="29"/>
      <c r="I180" s="344"/>
      <c r="J180" s="344"/>
    </row>
    <row r="181" spans="1:10" s="28" customFormat="1">
      <c r="A181" s="29"/>
      <c r="I181" s="344"/>
      <c r="J181" s="344"/>
    </row>
    <row r="182" spans="1:10" s="28" customFormat="1">
      <c r="A182" s="29"/>
      <c r="I182" s="344"/>
      <c r="J182" s="344"/>
    </row>
    <row r="183" spans="1:10" s="28" customFormat="1">
      <c r="A183" s="29"/>
      <c r="I183" s="344"/>
      <c r="J183" s="344"/>
    </row>
    <row r="184" spans="1:10" s="28" customFormat="1">
      <c r="A184" s="29"/>
      <c r="I184" s="344"/>
      <c r="J184" s="344"/>
    </row>
    <row r="185" spans="1:10" s="28" customFormat="1">
      <c r="A185" s="29"/>
      <c r="I185" s="344"/>
      <c r="J185" s="344"/>
    </row>
    <row r="186" spans="1:10" s="28" customFormat="1">
      <c r="A186" s="29"/>
      <c r="I186" s="344"/>
      <c r="J186" s="344"/>
    </row>
    <row r="187" spans="1:10" s="28" customFormat="1">
      <c r="A187" s="29"/>
      <c r="I187" s="344"/>
      <c r="J187" s="344"/>
    </row>
    <row r="188" spans="1:10" s="28" customFormat="1">
      <c r="A188" s="29"/>
      <c r="I188" s="344"/>
      <c r="J188" s="344"/>
    </row>
    <row r="189" spans="1:10" s="28" customFormat="1">
      <c r="A189" s="29"/>
      <c r="I189" s="344"/>
      <c r="J189" s="344"/>
    </row>
    <row r="190" spans="1:10" s="28" customFormat="1">
      <c r="A190" s="29"/>
      <c r="I190" s="344"/>
      <c r="J190" s="344"/>
    </row>
    <row r="191" spans="1:10" s="28" customFormat="1">
      <c r="A191" s="29"/>
      <c r="I191" s="344"/>
      <c r="J191" s="344"/>
    </row>
    <row r="192" spans="1:10" s="28" customFormat="1">
      <c r="A192" s="29"/>
      <c r="I192" s="344"/>
      <c r="J192" s="344"/>
    </row>
    <row r="193" spans="1:10" s="28" customFormat="1">
      <c r="A193" s="29"/>
      <c r="I193" s="344"/>
      <c r="J193" s="344"/>
    </row>
    <row r="194" spans="1:10" s="28" customFormat="1">
      <c r="A194" s="29"/>
      <c r="I194" s="344"/>
      <c r="J194" s="344"/>
    </row>
    <row r="195" spans="1:10" s="28" customFormat="1">
      <c r="A195" s="29"/>
      <c r="I195" s="344"/>
      <c r="J195" s="344"/>
    </row>
    <row r="196" spans="1:10" s="28" customFormat="1">
      <c r="A196" s="29"/>
      <c r="I196" s="344"/>
      <c r="J196" s="344"/>
    </row>
    <row r="197" spans="1:10" s="28" customFormat="1">
      <c r="A197" s="29"/>
      <c r="I197" s="344"/>
      <c r="J197" s="344"/>
    </row>
    <row r="198" spans="1:10" s="28" customFormat="1">
      <c r="A198" s="29"/>
      <c r="I198" s="344"/>
      <c r="J198" s="344"/>
    </row>
  </sheetData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3" type="noConversion"/>
  <pageMargins left="0.59055118110236227" right="0.59055118110236227" top="0.98425196850393704" bottom="0.59055118110236227" header="0.19685039370078741" footer="0.19685039370078741"/>
  <pageSetup paperSize="9" scale="60" fitToHeight="2" orientation="landscape" verticalDpi="300" r:id="rId1"/>
  <headerFooter alignWithMargins="0"/>
  <rowBreaks count="1" manualBreakCount="1">
    <brk id="24" max="7" man="1"/>
  </rowBreaks>
  <ignoredErrors>
    <ignoredError sqref="G10:H10 H36 H38 G11 G9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33"/>
  <sheetViews>
    <sheetView view="pageBreakPreview" zoomScale="60" workbookViewId="0">
      <selection activeCell="E9" sqref="E9"/>
    </sheetView>
  </sheetViews>
  <sheetFormatPr defaultColWidth="9.140625" defaultRowHeight="18.75"/>
  <cols>
    <col min="1" max="1" width="60.7109375" style="2" customWidth="1"/>
    <col min="2" max="3" width="14.140625" style="140" customWidth="1"/>
    <col min="4" max="4" width="16.140625" style="140" customWidth="1"/>
    <col min="5" max="5" width="16.7109375" style="140" customWidth="1"/>
    <col min="6" max="6" width="15.140625" style="140" customWidth="1"/>
    <col min="7" max="7" width="16" style="140" customWidth="1"/>
    <col min="8" max="16384" width="9.140625" style="2"/>
  </cols>
  <sheetData>
    <row r="2" spans="1:8">
      <c r="A2" s="586" t="s">
        <v>414</v>
      </c>
      <c r="B2" s="586"/>
      <c r="C2" s="586"/>
      <c r="D2" s="586"/>
      <c r="E2" s="586"/>
      <c r="F2" s="586"/>
      <c r="G2" s="586"/>
    </row>
    <row r="3" spans="1:8">
      <c r="A3" s="431"/>
      <c r="B3" s="9"/>
      <c r="C3" s="9"/>
      <c r="D3" s="431"/>
      <c r="E3" s="431"/>
      <c r="F3" s="431"/>
      <c r="G3" s="9"/>
    </row>
    <row r="4" spans="1:8" ht="73.5" customHeight="1">
      <c r="A4" s="141" t="s">
        <v>155</v>
      </c>
      <c r="B4" s="142" t="s">
        <v>18</v>
      </c>
      <c r="C4" s="250" t="s">
        <v>503</v>
      </c>
      <c r="D4" s="250" t="s">
        <v>504</v>
      </c>
      <c r="E4" s="250" t="s">
        <v>505</v>
      </c>
      <c r="F4" s="250" t="s">
        <v>432</v>
      </c>
      <c r="G4" s="251" t="s">
        <v>402</v>
      </c>
    </row>
    <row r="5" spans="1:8" ht="25.5" customHeight="1">
      <c r="A5" s="123">
        <v>1</v>
      </c>
      <c r="B5" s="124">
        <v>2</v>
      </c>
      <c r="C5" s="124">
        <v>3</v>
      </c>
      <c r="D5" s="124">
        <v>4</v>
      </c>
      <c r="E5" s="124">
        <v>5</v>
      </c>
      <c r="F5" s="124">
        <v>6</v>
      </c>
      <c r="G5" s="124">
        <v>7</v>
      </c>
    </row>
    <row r="6" spans="1:8" s="69" customFormat="1" ht="37.5" customHeight="1">
      <c r="A6" s="176" t="s">
        <v>410</v>
      </c>
      <c r="B6" s="173"/>
      <c r="C6" s="173"/>
      <c r="D6" s="168"/>
      <c r="E6" s="168"/>
      <c r="F6" s="168"/>
      <c r="G6" s="169"/>
    </row>
    <row r="7" spans="1:8" s="69" customFormat="1" ht="38.25" customHeight="1">
      <c r="A7" s="386" t="s">
        <v>411</v>
      </c>
      <c r="B7" s="517">
        <v>2133</v>
      </c>
      <c r="C7" s="478">
        <f>SUM(C8:C8)</f>
        <v>24</v>
      </c>
      <c r="D7" s="478">
        <f>SUM(D8:D8)</f>
        <v>14</v>
      </c>
      <c r="E7" s="478">
        <f>SUM(E8:E8)</f>
        <v>16</v>
      </c>
      <c r="F7" s="478">
        <f t="shared" ref="F7:F8" si="0">E7-D7</f>
        <v>2</v>
      </c>
      <c r="G7" s="422">
        <f t="shared" ref="G7:G8" si="1">(E7/D7)*100</f>
        <v>114.28571428571428</v>
      </c>
    </row>
    <row r="8" spans="1:8" s="69" customFormat="1" ht="24.75" customHeight="1">
      <c r="A8" s="518" t="s">
        <v>479</v>
      </c>
      <c r="B8" s="519"/>
      <c r="C8" s="520">
        <v>24</v>
      </c>
      <c r="D8" s="478">
        <v>14</v>
      </c>
      <c r="E8" s="478">
        <v>16</v>
      </c>
      <c r="F8" s="478">
        <f t="shared" si="0"/>
        <v>2</v>
      </c>
      <c r="G8" s="422">
        <f t="shared" si="1"/>
        <v>114.28571428571428</v>
      </c>
    </row>
    <row r="9" spans="1:8">
      <c r="A9" s="125"/>
      <c r="B9" s="126"/>
      <c r="C9" s="126"/>
      <c r="D9" s="127"/>
      <c r="E9" s="128"/>
      <c r="F9" s="128"/>
      <c r="G9" s="128"/>
    </row>
    <row r="10" spans="1:8" ht="24.75" customHeight="1">
      <c r="A10" s="70" t="s">
        <v>445</v>
      </c>
      <c r="B10" s="22"/>
      <c r="C10" s="587"/>
      <c r="D10" s="587"/>
      <c r="E10" s="132"/>
      <c r="F10" s="588" t="s">
        <v>496</v>
      </c>
      <c r="G10" s="588"/>
      <c r="H10" s="139"/>
    </row>
    <row r="11" spans="1:8">
      <c r="A11" s="294" t="s">
        <v>363</v>
      </c>
      <c r="B11" s="286"/>
      <c r="C11" s="584" t="s">
        <v>369</v>
      </c>
      <c r="D11" s="584"/>
      <c r="E11" s="286"/>
      <c r="F11" s="585" t="s">
        <v>174</v>
      </c>
      <c r="G11" s="585"/>
      <c r="H11" s="432"/>
    </row>
    <row r="12" spans="1:8">
      <c r="A12" s="125"/>
      <c r="B12" s="126"/>
      <c r="C12" s="126"/>
      <c r="D12" s="127"/>
      <c r="E12" s="128"/>
      <c r="F12" s="128"/>
      <c r="G12" s="128"/>
    </row>
    <row r="13" spans="1:8">
      <c r="A13" s="125"/>
      <c r="B13" s="126"/>
      <c r="C13" s="126"/>
      <c r="D13" s="127"/>
      <c r="E13" s="128"/>
      <c r="F13" s="128"/>
      <c r="G13" s="128"/>
    </row>
    <row r="14" spans="1:8">
      <c r="A14" s="125"/>
      <c r="B14" s="126"/>
      <c r="C14" s="126"/>
      <c r="D14" s="127"/>
      <c r="E14" s="128"/>
      <c r="F14" s="128"/>
      <c r="G14" s="128"/>
    </row>
    <row r="15" spans="1:8">
      <c r="A15" s="125"/>
      <c r="B15" s="126"/>
      <c r="C15" s="126"/>
      <c r="D15" s="127"/>
      <c r="E15" s="128"/>
      <c r="F15" s="128"/>
      <c r="G15" s="128"/>
    </row>
    <row r="16" spans="1:8">
      <c r="A16" s="125"/>
      <c r="B16" s="126"/>
      <c r="C16" s="126"/>
      <c r="D16" s="127"/>
      <c r="E16" s="128"/>
      <c r="F16" s="128"/>
      <c r="G16" s="128"/>
    </row>
    <row r="17" spans="1:7">
      <c r="A17" s="125"/>
      <c r="B17" s="126"/>
      <c r="C17" s="126"/>
      <c r="D17" s="127"/>
      <c r="E17" s="128"/>
      <c r="F17" s="128"/>
      <c r="G17" s="128"/>
    </row>
    <row r="18" spans="1:7">
      <c r="A18" s="125"/>
      <c r="B18" s="126"/>
      <c r="C18" s="126"/>
      <c r="D18" s="127"/>
      <c r="E18" s="128"/>
      <c r="F18" s="128"/>
      <c r="G18" s="128"/>
    </row>
    <row r="19" spans="1:7">
      <c r="A19" s="125"/>
      <c r="B19" s="126"/>
      <c r="C19" s="126"/>
      <c r="D19" s="127"/>
      <c r="E19" s="128"/>
      <c r="F19" s="128"/>
      <c r="G19" s="128"/>
    </row>
    <row r="20" spans="1:7">
      <c r="A20" s="125"/>
      <c r="B20" s="126"/>
      <c r="C20" s="126"/>
      <c r="D20" s="127"/>
      <c r="E20" s="128"/>
      <c r="F20" s="128"/>
      <c r="G20" s="128"/>
    </row>
    <row r="21" spans="1:7">
      <c r="A21" s="125"/>
      <c r="B21" s="126"/>
      <c r="C21" s="126"/>
      <c r="D21" s="127"/>
      <c r="E21" s="128"/>
      <c r="F21" s="128"/>
      <c r="G21" s="128"/>
    </row>
    <row r="22" spans="1:7">
      <c r="A22" s="125"/>
      <c r="B22" s="126"/>
      <c r="C22" s="126"/>
      <c r="D22" s="127"/>
      <c r="E22" s="128"/>
      <c r="F22" s="128"/>
      <c r="G22" s="128"/>
    </row>
    <row r="23" spans="1:7">
      <c r="A23" s="125"/>
      <c r="B23" s="126"/>
      <c r="C23" s="126"/>
      <c r="D23" s="127"/>
      <c r="E23" s="128"/>
      <c r="F23" s="128"/>
      <c r="G23" s="128"/>
    </row>
    <row r="24" spans="1:7">
      <c r="A24" s="125"/>
      <c r="B24" s="126"/>
      <c r="C24" s="126"/>
      <c r="D24" s="127"/>
      <c r="E24" s="128"/>
      <c r="F24" s="128"/>
      <c r="G24" s="128"/>
    </row>
    <row r="25" spans="1:7">
      <c r="A25" s="125"/>
      <c r="B25" s="126"/>
      <c r="C25" s="126"/>
      <c r="D25" s="127"/>
      <c r="E25" s="128"/>
      <c r="F25" s="128"/>
      <c r="G25" s="128"/>
    </row>
    <row r="26" spans="1:7">
      <c r="A26" s="125"/>
      <c r="B26" s="126"/>
      <c r="C26" s="126"/>
      <c r="D26" s="127"/>
      <c r="E26" s="128"/>
      <c r="F26" s="128"/>
      <c r="G26" s="128"/>
    </row>
    <row r="27" spans="1:7">
      <c r="A27" s="125"/>
      <c r="B27" s="126"/>
      <c r="C27" s="126"/>
      <c r="D27" s="127"/>
      <c r="E27" s="128"/>
      <c r="F27" s="128"/>
      <c r="G27" s="128"/>
    </row>
    <row r="28" spans="1:7">
      <c r="A28" s="125"/>
      <c r="B28" s="126"/>
      <c r="C28" s="126"/>
      <c r="D28" s="127"/>
      <c r="E28" s="128"/>
      <c r="F28" s="128"/>
      <c r="G28" s="128"/>
    </row>
    <row r="29" spans="1:7">
      <c r="A29" s="125"/>
      <c r="B29" s="126"/>
      <c r="C29" s="126"/>
      <c r="D29" s="127"/>
      <c r="E29" s="128"/>
      <c r="F29" s="128"/>
      <c r="G29" s="128"/>
    </row>
    <row r="30" spans="1:7">
      <c r="A30" s="125"/>
      <c r="B30" s="126"/>
      <c r="C30" s="126"/>
      <c r="D30" s="127"/>
      <c r="E30" s="128"/>
      <c r="F30" s="128"/>
      <c r="G30" s="128"/>
    </row>
    <row r="31" spans="1:7">
      <c r="A31" s="125"/>
      <c r="B31" s="126"/>
      <c r="C31" s="126"/>
      <c r="D31" s="127"/>
      <c r="E31" s="128"/>
      <c r="F31" s="128"/>
      <c r="G31" s="128"/>
    </row>
    <row r="32" spans="1:7">
      <c r="A32" s="125"/>
      <c r="B32" s="126"/>
      <c r="C32" s="126"/>
      <c r="D32" s="127"/>
      <c r="E32" s="128"/>
      <c r="F32" s="128"/>
      <c r="G32" s="128"/>
    </row>
    <row r="33" spans="1:7">
      <c r="A33" s="125"/>
      <c r="B33" s="126"/>
      <c r="C33" s="126"/>
      <c r="D33" s="127"/>
      <c r="E33" s="128"/>
      <c r="F33" s="128"/>
      <c r="G33" s="128"/>
    </row>
    <row r="34" spans="1:7">
      <c r="A34" s="125"/>
      <c r="B34" s="126"/>
      <c r="C34" s="126"/>
      <c r="D34" s="127"/>
      <c r="E34" s="128"/>
      <c r="F34" s="128"/>
      <c r="G34" s="128"/>
    </row>
    <row r="35" spans="1:7">
      <c r="A35" s="125"/>
      <c r="B35" s="126"/>
      <c r="C35" s="126"/>
      <c r="D35" s="127"/>
      <c r="E35" s="128"/>
      <c r="F35" s="128"/>
      <c r="G35" s="128"/>
    </row>
    <row r="36" spans="1:7">
      <c r="A36" s="125"/>
      <c r="B36" s="126"/>
      <c r="C36" s="126"/>
      <c r="D36" s="127"/>
      <c r="E36" s="128"/>
      <c r="F36" s="128"/>
      <c r="G36" s="128"/>
    </row>
    <row r="37" spans="1:7">
      <c r="A37" s="125"/>
      <c r="B37" s="126"/>
      <c r="C37" s="126"/>
      <c r="D37" s="127"/>
      <c r="E37" s="128"/>
      <c r="F37" s="128"/>
      <c r="G37" s="128"/>
    </row>
    <row r="38" spans="1:7">
      <c r="A38" s="125"/>
      <c r="B38" s="126"/>
      <c r="C38" s="126"/>
      <c r="D38" s="127"/>
      <c r="E38" s="128"/>
      <c r="F38" s="128"/>
      <c r="G38" s="128"/>
    </row>
    <row r="39" spans="1:7">
      <c r="A39" s="125"/>
      <c r="B39" s="126"/>
      <c r="C39" s="126"/>
      <c r="D39" s="127"/>
      <c r="E39" s="128"/>
      <c r="F39" s="128"/>
      <c r="G39" s="128"/>
    </row>
    <row r="40" spans="1:7">
      <c r="A40" s="125"/>
      <c r="B40" s="126"/>
      <c r="C40" s="126"/>
      <c r="D40" s="127"/>
      <c r="E40" s="128"/>
      <c r="F40" s="128"/>
      <c r="G40" s="128"/>
    </row>
    <row r="41" spans="1:7">
      <c r="A41" s="125"/>
      <c r="B41" s="126"/>
      <c r="C41" s="126"/>
      <c r="D41" s="127"/>
      <c r="E41" s="128"/>
      <c r="F41" s="128"/>
      <c r="G41" s="128"/>
    </row>
    <row r="42" spans="1:7">
      <c r="A42" s="125"/>
      <c r="B42" s="126"/>
      <c r="C42" s="126"/>
      <c r="D42" s="127"/>
      <c r="E42" s="128"/>
      <c r="F42" s="128"/>
      <c r="G42" s="128"/>
    </row>
    <row r="43" spans="1:7">
      <c r="A43" s="125"/>
      <c r="D43" s="129"/>
      <c r="E43" s="130"/>
      <c r="F43" s="130"/>
      <c r="G43" s="130"/>
    </row>
    <row r="44" spans="1:7">
      <c r="A44" s="6"/>
      <c r="D44" s="129"/>
      <c r="E44" s="130"/>
      <c r="F44" s="130"/>
      <c r="G44" s="130"/>
    </row>
    <row r="45" spans="1:7">
      <c r="A45" s="6"/>
      <c r="D45" s="129"/>
      <c r="E45" s="130"/>
      <c r="F45" s="130"/>
      <c r="G45" s="130"/>
    </row>
    <row r="46" spans="1:7">
      <c r="A46" s="6"/>
      <c r="D46" s="129"/>
      <c r="E46" s="130"/>
      <c r="F46" s="130"/>
      <c r="G46" s="130"/>
    </row>
    <row r="47" spans="1:7">
      <c r="A47" s="6"/>
      <c r="D47" s="129"/>
      <c r="E47" s="130"/>
      <c r="F47" s="130"/>
      <c r="G47" s="130"/>
    </row>
    <row r="48" spans="1:7">
      <c r="A48" s="6"/>
      <c r="D48" s="129"/>
      <c r="E48" s="130"/>
      <c r="F48" s="130"/>
      <c r="G48" s="130"/>
    </row>
    <row r="49" spans="1:7">
      <c r="A49" s="6"/>
      <c r="D49" s="129"/>
      <c r="E49" s="130"/>
      <c r="F49" s="130"/>
      <c r="G49" s="130"/>
    </row>
    <row r="50" spans="1:7">
      <c r="A50" s="6"/>
      <c r="D50" s="129"/>
      <c r="E50" s="130"/>
      <c r="F50" s="130"/>
      <c r="G50" s="130"/>
    </row>
    <row r="51" spans="1:7">
      <c r="A51" s="6"/>
      <c r="D51" s="129"/>
      <c r="E51" s="130"/>
      <c r="F51" s="130"/>
      <c r="G51" s="130"/>
    </row>
    <row r="52" spans="1:7">
      <c r="A52" s="6"/>
      <c r="D52" s="129"/>
      <c r="E52" s="130"/>
      <c r="F52" s="130"/>
      <c r="G52" s="130"/>
    </row>
    <row r="53" spans="1:7">
      <c r="A53" s="6"/>
      <c r="D53" s="129"/>
      <c r="E53" s="130"/>
      <c r="F53" s="130"/>
      <c r="G53" s="130"/>
    </row>
    <row r="54" spans="1:7">
      <c r="A54" s="6"/>
      <c r="D54" s="129"/>
      <c r="E54" s="130"/>
      <c r="F54" s="130"/>
      <c r="G54" s="130"/>
    </row>
    <row r="55" spans="1:7">
      <c r="A55" s="6"/>
      <c r="D55" s="129"/>
      <c r="E55" s="130"/>
      <c r="F55" s="130"/>
      <c r="G55" s="130"/>
    </row>
    <row r="56" spans="1:7">
      <c r="A56" s="6"/>
      <c r="D56" s="129"/>
      <c r="E56" s="130"/>
      <c r="F56" s="130"/>
      <c r="G56" s="130"/>
    </row>
    <row r="57" spans="1:7">
      <c r="A57" s="6"/>
      <c r="D57" s="129"/>
      <c r="E57" s="130"/>
      <c r="F57" s="130"/>
      <c r="G57" s="130"/>
    </row>
    <row r="58" spans="1:7">
      <c r="A58" s="6"/>
      <c r="D58" s="129"/>
      <c r="E58" s="130"/>
      <c r="F58" s="130"/>
      <c r="G58" s="130"/>
    </row>
    <row r="59" spans="1:7">
      <c r="A59" s="6"/>
      <c r="D59" s="129"/>
      <c r="E59" s="130"/>
      <c r="F59" s="130"/>
      <c r="G59" s="130"/>
    </row>
    <row r="60" spans="1:7">
      <c r="A60" s="6"/>
      <c r="D60" s="129"/>
      <c r="E60" s="130"/>
      <c r="F60" s="130"/>
      <c r="G60" s="130"/>
    </row>
    <row r="61" spans="1:7">
      <c r="A61" s="6"/>
      <c r="D61" s="129"/>
      <c r="E61" s="130"/>
      <c r="F61" s="130"/>
      <c r="G61" s="130"/>
    </row>
    <row r="62" spans="1:7">
      <c r="A62" s="6"/>
      <c r="D62" s="129"/>
      <c r="E62" s="130"/>
      <c r="F62" s="130"/>
      <c r="G62" s="130"/>
    </row>
    <row r="63" spans="1:7">
      <c r="A63" s="6"/>
      <c r="D63" s="129"/>
      <c r="E63" s="130"/>
      <c r="F63" s="130"/>
      <c r="G63" s="130"/>
    </row>
    <row r="64" spans="1:7">
      <c r="A64" s="6"/>
      <c r="D64" s="129"/>
      <c r="E64" s="130"/>
      <c r="F64" s="130"/>
      <c r="G64" s="130"/>
    </row>
    <row r="65" spans="1:7">
      <c r="A65" s="6"/>
      <c r="D65" s="129"/>
      <c r="E65" s="130"/>
      <c r="F65" s="130"/>
      <c r="G65" s="130"/>
    </row>
    <row r="66" spans="1:7">
      <c r="A66" s="6"/>
    </row>
    <row r="67" spans="1:7">
      <c r="A67" s="8"/>
    </row>
    <row r="68" spans="1:7">
      <c r="A68" s="8"/>
    </row>
    <row r="69" spans="1:7">
      <c r="A69" s="8"/>
    </row>
    <row r="70" spans="1:7">
      <c r="A70" s="8"/>
    </row>
    <row r="71" spans="1:7">
      <c r="A71" s="8"/>
    </row>
    <row r="72" spans="1:7">
      <c r="A72" s="8"/>
    </row>
    <row r="73" spans="1:7">
      <c r="A73" s="8"/>
    </row>
    <row r="74" spans="1:7">
      <c r="A74" s="8"/>
    </row>
    <row r="75" spans="1:7">
      <c r="A75" s="8"/>
    </row>
    <row r="76" spans="1:7">
      <c r="A76" s="8"/>
    </row>
    <row r="77" spans="1:7">
      <c r="A77" s="8"/>
    </row>
    <row r="78" spans="1:7">
      <c r="A78" s="8"/>
    </row>
    <row r="79" spans="1:7">
      <c r="A79" s="8"/>
    </row>
    <row r="80" spans="1:7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  <row r="91" spans="1:1">
      <c r="A91" s="8"/>
    </row>
    <row r="92" spans="1:1">
      <c r="A92" s="8"/>
    </row>
    <row r="93" spans="1:1">
      <c r="A93" s="8"/>
    </row>
    <row r="94" spans="1:1">
      <c r="A94" s="8"/>
    </row>
    <row r="95" spans="1:1">
      <c r="A95" s="8"/>
    </row>
    <row r="96" spans="1:1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  <row r="112" spans="1:1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  <row r="119" spans="1:1">
      <c r="A119" s="8"/>
    </row>
    <row r="120" spans="1:1">
      <c r="A120" s="8"/>
    </row>
    <row r="121" spans="1:1">
      <c r="A121" s="8"/>
    </row>
    <row r="122" spans="1:1">
      <c r="A122" s="8"/>
    </row>
    <row r="123" spans="1:1">
      <c r="A123" s="8"/>
    </row>
    <row r="124" spans="1:1">
      <c r="A124" s="8"/>
    </row>
    <row r="125" spans="1:1">
      <c r="A125" s="8"/>
    </row>
    <row r="126" spans="1:1">
      <c r="A126" s="8"/>
    </row>
    <row r="127" spans="1:1">
      <c r="A127" s="8"/>
    </row>
    <row r="128" spans="1: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</sheetData>
  <mergeCells count="5">
    <mergeCell ref="C11:D11"/>
    <mergeCell ref="F11:G11"/>
    <mergeCell ref="A2:G2"/>
    <mergeCell ref="C10:D10"/>
    <mergeCell ref="F10:G10"/>
  </mergeCells>
  <pageMargins left="0.59055118110236227" right="0.59055118110236227" top="0.98425196850393704" bottom="0.59055118110236227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71"/>
  <sheetViews>
    <sheetView view="pageBreakPreview" topLeftCell="A61" zoomScale="75" zoomScaleNormal="75" zoomScaleSheetLayoutView="75" workbookViewId="0">
      <selection activeCell="G67" sqref="G67"/>
    </sheetView>
  </sheetViews>
  <sheetFormatPr defaultColWidth="9.140625" defaultRowHeight="18.75"/>
  <cols>
    <col min="1" max="1" width="88" style="23" customWidth="1"/>
    <col min="2" max="2" width="15" style="23" customWidth="1"/>
    <col min="3" max="7" width="20.42578125" style="23" customWidth="1"/>
    <col min="8" max="8" width="18.42578125" style="23" customWidth="1"/>
    <col min="9" max="16384" width="9.140625" style="23"/>
  </cols>
  <sheetData>
    <row r="1" spans="1:8" ht="20.25">
      <c r="H1" s="355" t="s">
        <v>347</v>
      </c>
    </row>
    <row r="2" spans="1:8" ht="22.5">
      <c r="A2" s="560" t="s">
        <v>224</v>
      </c>
      <c r="B2" s="560"/>
      <c r="C2" s="560"/>
      <c r="D2" s="560"/>
      <c r="E2" s="560"/>
      <c r="F2" s="560"/>
      <c r="G2" s="560"/>
      <c r="H2" s="560"/>
    </row>
    <row r="3" spans="1:8">
      <c r="A3" s="42"/>
      <c r="B3" s="42"/>
      <c r="C3" s="42"/>
      <c r="D3" s="42"/>
      <c r="E3" s="387"/>
      <c r="F3" s="42"/>
      <c r="G3" s="42"/>
      <c r="H3" s="42" t="s">
        <v>371</v>
      </c>
    </row>
    <row r="4" spans="1:8" ht="48" customHeight="1">
      <c r="A4" s="542" t="s">
        <v>155</v>
      </c>
      <c r="B4" s="589" t="s">
        <v>0</v>
      </c>
      <c r="C4" s="542" t="s">
        <v>279</v>
      </c>
      <c r="D4" s="542"/>
      <c r="E4" s="543" t="s">
        <v>502</v>
      </c>
      <c r="F4" s="543"/>
      <c r="G4" s="543"/>
      <c r="H4" s="543"/>
    </row>
    <row r="5" spans="1:8" ht="56.25" customHeight="1">
      <c r="A5" s="542"/>
      <c r="B5" s="589"/>
      <c r="C5" s="282" t="s">
        <v>511</v>
      </c>
      <c r="D5" s="282" t="s">
        <v>510</v>
      </c>
      <c r="E5" s="282" t="s">
        <v>146</v>
      </c>
      <c r="F5" s="282" t="s">
        <v>142</v>
      </c>
      <c r="G5" s="275" t="s">
        <v>152</v>
      </c>
      <c r="H5" s="275" t="s">
        <v>153</v>
      </c>
    </row>
    <row r="6" spans="1:8" ht="22.5" customHeight="1">
      <c r="A6" s="275">
        <v>1</v>
      </c>
      <c r="B6" s="288">
        <v>2</v>
      </c>
      <c r="C6" s="275">
        <v>3</v>
      </c>
      <c r="D6" s="288">
        <v>4</v>
      </c>
      <c r="E6" s="275">
        <v>5</v>
      </c>
      <c r="F6" s="288">
        <v>6</v>
      </c>
      <c r="G6" s="275">
        <v>7</v>
      </c>
      <c r="H6" s="288">
        <v>8</v>
      </c>
    </row>
    <row r="7" spans="1:8" ht="27.75" customHeight="1">
      <c r="A7" s="90" t="s">
        <v>235</v>
      </c>
      <c r="B7" s="92"/>
      <c r="C7" s="92"/>
      <c r="D7" s="92"/>
      <c r="E7" s="92"/>
      <c r="F7" s="92"/>
      <c r="G7" s="92"/>
      <c r="H7" s="93"/>
    </row>
    <row r="8" spans="1:8" s="356" customFormat="1" ht="30" customHeight="1">
      <c r="A8" s="94" t="s">
        <v>210</v>
      </c>
      <c r="B8" s="95">
        <v>3000</v>
      </c>
      <c r="C8" s="458">
        <f>SUM(C9:C10,C12:C17)</f>
        <v>15263</v>
      </c>
      <c r="D8" s="78">
        <f t="shared" ref="D8:E8" si="0">SUM(D9:D10,D12:D17)</f>
        <v>7795</v>
      </c>
      <c r="E8" s="458">
        <f t="shared" si="0"/>
        <v>7818</v>
      </c>
      <c r="F8" s="78">
        <f t="shared" ref="F8" si="1">SUM(F9:F10,F12:F17)</f>
        <v>7795</v>
      </c>
      <c r="G8" s="78">
        <f>F8-E8</f>
        <v>-23</v>
      </c>
      <c r="H8" s="208">
        <f>(F8/E8)*100</f>
        <v>99.705807111793305</v>
      </c>
    </row>
    <row r="9" spans="1:8" ht="27.75" customHeight="1">
      <c r="A9" s="287" t="s">
        <v>309</v>
      </c>
      <c r="B9" s="81">
        <v>3010</v>
      </c>
      <c r="C9" s="82">
        <v>14915</v>
      </c>
      <c r="D9" s="82">
        <v>5244</v>
      </c>
      <c r="E9" s="457">
        <v>5267</v>
      </c>
      <c r="F9" s="82">
        <v>5244</v>
      </c>
      <c r="G9" s="82">
        <f>F9-E9</f>
        <v>-23</v>
      </c>
      <c r="H9" s="207">
        <f>(F9/E9)*100</f>
        <v>99.563318777292579</v>
      </c>
    </row>
    <row r="10" spans="1:8" ht="27.75" customHeight="1">
      <c r="A10" s="287" t="s">
        <v>225</v>
      </c>
      <c r="B10" s="81">
        <v>3020</v>
      </c>
      <c r="C10" s="82"/>
      <c r="D10" s="82"/>
      <c r="E10" s="457">
        <v>0</v>
      </c>
      <c r="F10" s="82"/>
      <c r="G10" s="82">
        <f t="shared" ref="G10:G17" si="2">F10-E10</f>
        <v>0</v>
      </c>
      <c r="H10" s="207"/>
    </row>
    <row r="11" spans="1:8" ht="27.75" customHeight="1">
      <c r="A11" s="287" t="s">
        <v>226</v>
      </c>
      <c r="B11" s="81">
        <v>3021</v>
      </c>
      <c r="C11" s="82"/>
      <c r="D11" s="82"/>
      <c r="E11" s="457">
        <v>0</v>
      </c>
      <c r="F11" s="82"/>
      <c r="G11" s="82">
        <f t="shared" si="2"/>
        <v>0</v>
      </c>
      <c r="H11" s="207"/>
    </row>
    <row r="12" spans="1:8" ht="27.75" customHeight="1">
      <c r="A12" s="287" t="s">
        <v>308</v>
      </c>
      <c r="B12" s="81">
        <v>3030</v>
      </c>
      <c r="C12" s="82"/>
      <c r="D12" s="82">
        <v>2551</v>
      </c>
      <c r="E12" s="457">
        <v>2551</v>
      </c>
      <c r="F12" s="82">
        <v>2551</v>
      </c>
      <c r="G12" s="82">
        <f>F12-E12</f>
        <v>0</v>
      </c>
      <c r="H12" s="207">
        <f>(F12/E12)*100</f>
        <v>100</v>
      </c>
    </row>
    <row r="13" spans="1:8" ht="27.75" customHeight="1">
      <c r="A13" s="287" t="s">
        <v>427</v>
      </c>
      <c r="B13" s="81">
        <v>3040</v>
      </c>
      <c r="C13" s="82"/>
      <c r="D13" s="82"/>
      <c r="E13" s="457">
        <v>0</v>
      </c>
      <c r="F13" s="82"/>
      <c r="G13" s="82">
        <f t="shared" si="2"/>
        <v>0</v>
      </c>
      <c r="H13" s="207"/>
    </row>
    <row r="14" spans="1:8" ht="27.75" customHeight="1">
      <c r="A14" s="287" t="s">
        <v>211</v>
      </c>
      <c r="B14" s="81">
        <v>3050</v>
      </c>
      <c r="C14" s="82"/>
      <c r="D14" s="82"/>
      <c r="E14" s="457">
        <v>0</v>
      </c>
      <c r="F14" s="82"/>
      <c r="G14" s="82">
        <f t="shared" si="2"/>
        <v>0</v>
      </c>
      <c r="H14" s="207"/>
    </row>
    <row r="15" spans="1:8" ht="27.75" customHeight="1">
      <c r="A15" s="287" t="s">
        <v>373</v>
      </c>
      <c r="B15" s="81">
        <v>3060</v>
      </c>
      <c r="C15" s="82"/>
      <c r="D15" s="82"/>
      <c r="E15" s="457">
        <v>0</v>
      </c>
      <c r="F15" s="82"/>
      <c r="G15" s="82">
        <f t="shared" si="2"/>
        <v>0</v>
      </c>
      <c r="H15" s="207"/>
    </row>
    <row r="16" spans="1:8" ht="46.5" customHeight="1">
      <c r="A16" s="287" t="s">
        <v>372</v>
      </c>
      <c r="B16" s="81">
        <v>3070</v>
      </c>
      <c r="C16" s="526">
        <v>1</v>
      </c>
      <c r="D16" s="512"/>
      <c r="E16" s="457"/>
      <c r="F16" s="457"/>
      <c r="G16" s="82">
        <f t="shared" si="2"/>
        <v>0</v>
      </c>
      <c r="H16" s="144" t="e">
        <f>(F16/E16)*100</f>
        <v>#DIV/0!</v>
      </c>
    </row>
    <row r="17" spans="1:9" ht="31.5" customHeight="1">
      <c r="A17" s="287" t="s">
        <v>310</v>
      </c>
      <c r="B17" s="81">
        <v>3080</v>
      </c>
      <c r="C17" s="526">
        <v>347</v>
      </c>
      <c r="D17" s="512"/>
      <c r="E17" s="457">
        <v>0</v>
      </c>
      <c r="F17" s="457"/>
      <c r="G17" s="82">
        <f t="shared" si="2"/>
        <v>0</v>
      </c>
      <c r="H17" s="477" t="e">
        <f>(F17/E17)*100</f>
        <v>#DIV/0!</v>
      </c>
    </row>
    <row r="18" spans="1:9" s="356" customFormat="1" ht="30" customHeight="1">
      <c r="A18" s="94" t="s">
        <v>219</v>
      </c>
      <c r="B18" s="95">
        <v>3100</v>
      </c>
      <c r="C18" s="458">
        <f>SUM(C19:C20,C21,C32,C33)</f>
        <v>-14961</v>
      </c>
      <c r="D18" s="423">
        <f t="shared" ref="D18" si="3">SUM(D19:D20,D21,D32,D33)</f>
        <v>-8669</v>
      </c>
      <c r="E18" s="458">
        <f>SUM(E19:E20,E21,E32,E33)</f>
        <v>-8650</v>
      </c>
      <c r="F18" s="423">
        <f t="shared" ref="F18" si="4">SUM(F19:F20,F21,F32,F33)</f>
        <v>-8669</v>
      </c>
      <c r="G18" s="78">
        <f>F18-E18</f>
        <v>-19</v>
      </c>
      <c r="H18" s="208">
        <f>(F18/E18)*100</f>
        <v>100.21965317919074</v>
      </c>
    </row>
    <row r="19" spans="1:9" ht="27.75" customHeight="1">
      <c r="A19" s="405" t="s">
        <v>214</v>
      </c>
      <c r="B19" s="406">
        <v>3110</v>
      </c>
      <c r="C19" s="407">
        <v>-7786</v>
      </c>
      <c r="D19" s="407">
        <v>-3365</v>
      </c>
      <c r="E19" s="457">
        <v>-3889</v>
      </c>
      <c r="F19" s="82">
        <v>-3365</v>
      </c>
      <c r="G19" s="407">
        <f t="shared" ref="G19:G33" si="5">F19-E19</f>
        <v>524</v>
      </c>
      <c r="H19" s="410">
        <f t="shared" ref="H19:H33" si="6">(F19/E19)*100</f>
        <v>86.526099254307027</v>
      </c>
    </row>
    <row r="20" spans="1:9" ht="27.75" customHeight="1">
      <c r="A20" s="287" t="s">
        <v>215</v>
      </c>
      <c r="B20" s="81">
        <v>3120</v>
      </c>
      <c r="C20" s="407">
        <v>-4318</v>
      </c>
      <c r="D20" s="407">
        <v>-3415</v>
      </c>
      <c r="E20" s="457">
        <v>-3059</v>
      </c>
      <c r="F20" s="82">
        <v>-3415</v>
      </c>
      <c r="G20" s="82">
        <f t="shared" si="5"/>
        <v>-356</v>
      </c>
      <c r="H20" s="207">
        <f t="shared" si="6"/>
        <v>111.63779012749264</v>
      </c>
    </row>
    <row r="21" spans="1:9" ht="42" customHeight="1">
      <c r="A21" s="287" t="s">
        <v>227</v>
      </c>
      <c r="B21" s="81">
        <v>3130</v>
      </c>
      <c r="C21" s="525">
        <f>SUM(C22:C31)</f>
        <v>-2434</v>
      </c>
      <c r="D21" s="457">
        <f>SUM(D22:D31)</f>
        <v>-1823</v>
      </c>
      <c r="E21" s="457">
        <f>SUM(E22:E31)</f>
        <v>-1655</v>
      </c>
      <c r="F21" s="457">
        <f>SUM(F22:F31)</f>
        <v>-1823</v>
      </c>
      <c r="G21" s="82">
        <f t="shared" si="5"/>
        <v>-168</v>
      </c>
      <c r="H21" s="207">
        <f t="shared" si="6"/>
        <v>110.15105740181268</v>
      </c>
    </row>
    <row r="22" spans="1:9" ht="27.75" customHeight="1">
      <c r="A22" s="287" t="s">
        <v>216</v>
      </c>
      <c r="B22" s="81">
        <v>3131</v>
      </c>
      <c r="C22" s="82">
        <v>-5</v>
      </c>
      <c r="D22" s="82">
        <v>0</v>
      </c>
      <c r="E22" s="457">
        <v>0</v>
      </c>
      <c r="F22" s="82">
        <v>0</v>
      </c>
      <c r="G22" s="82">
        <f t="shared" si="5"/>
        <v>0</v>
      </c>
      <c r="H22" s="144" t="e">
        <f t="shared" si="6"/>
        <v>#DIV/0!</v>
      </c>
    </row>
    <row r="23" spans="1:9" ht="27.75" customHeight="1">
      <c r="A23" s="287" t="s">
        <v>217</v>
      </c>
      <c r="B23" s="81">
        <v>3132</v>
      </c>
      <c r="C23" s="82">
        <v>-54</v>
      </c>
      <c r="D23" s="82">
        <v>-45</v>
      </c>
      <c r="E23" s="457">
        <v>-40</v>
      </c>
      <c r="F23" s="82">
        <v>-45</v>
      </c>
      <c r="G23" s="82">
        <f t="shared" si="5"/>
        <v>-5</v>
      </c>
      <c r="H23" s="207">
        <f t="shared" si="6"/>
        <v>112.5</v>
      </c>
    </row>
    <row r="24" spans="1:9" ht="27.75" customHeight="1">
      <c r="A24" s="287" t="s">
        <v>70</v>
      </c>
      <c r="B24" s="81">
        <v>3133</v>
      </c>
      <c r="C24" s="82">
        <v>-971</v>
      </c>
      <c r="D24" s="82">
        <v>-750</v>
      </c>
      <c r="E24" s="457">
        <f>-687</f>
        <v>-687</v>
      </c>
      <c r="F24" s="82">
        <v>-750</v>
      </c>
      <c r="G24" s="82">
        <f t="shared" si="5"/>
        <v>-63</v>
      </c>
      <c r="H24" s="207">
        <f t="shared" si="6"/>
        <v>109.1703056768559</v>
      </c>
    </row>
    <row r="25" spans="1:9" ht="27.75" customHeight="1">
      <c r="A25" s="287" t="s">
        <v>71</v>
      </c>
      <c r="B25" s="81">
        <v>3134</v>
      </c>
      <c r="C25" s="525">
        <v>0</v>
      </c>
      <c r="D25" s="457">
        <v>0</v>
      </c>
      <c r="E25" s="457">
        <v>0</v>
      </c>
      <c r="F25" s="457">
        <v>0</v>
      </c>
      <c r="G25" s="82"/>
      <c r="H25" s="207"/>
    </row>
    <row r="26" spans="1:9" ht="27.75" customHeight="1">
      <c r="A26" s="287" t="s">
        <v>290</v>
      </c>
      <c r="B26" s="81">
        <v>3135</v>
      </c>
      <c r="C26" s="525">
        <v>0</v>
      </c>
      <c r="D26" s="457">
        <v>0</v>
      </c>
      <c r="E26" s="457">
        <v>0</v>
      </c>
      <c r="F26" s="457">
        <v>0</v>
      </c>
      <c r="G26" s="82">
        <f t="shared" si="5"/>
        <v>0</v>
      </c>
      <c r="H26" s="144" t="e">
        <f t="shared" si="6"/>
        <v>#DIV/0!</v>
      </c>
    </row>
    <row r="27" spans="1:9" ht="27.75" customHeight="1">
      <c r="A27" s="287" t="s">
        <v>291</v>
      </c>
      <c r="B27" s="81">
        <v>3136</v>
      </c>
      <c r="C27" s="525">
        <v>0</v>
      </c>
      <c r="D27" s="457">
        <v>0</v>
      </c>
      <c r="E27" s="457">
        <v>0</v>
      </c>
      <c r="F27" s="457">
        <v>0</v>
      </c>
      <c r="G27" s="82"/>
      <c r="H27" s="207"/>
    </row>
    <row r="28" spans="1:9" ht="27.75" customHeight="1">
      <c r="A28" s="287" t="s">
        <v>296</v>
      </c>
      <c r="B28" s="81">
        <v>3137</v>
      </c>
      <c r="C28" s="525">
        <v>0</v>
      </c>
      <c r="D28" s="457">
        <v>0</v>
      </c>
      <c r="E28" s="457">
        <v>0</v>
      </c>
      <c r="F28" s="457">
        <v>0</v>
      </c>
      <c r="G28" s="82"/>
      <c r="H28" s="207"/>
    </row>
    <row r="29" spans="1:9" ht="27.75" customHeight="1">
      <c r="A29" s="287" t="s">
        <v>367</v>
      </c>
      <c r="B29" s="81">
        <v>3138</v>
      </c>
      <c r="C29" s="82">
        <v>-81</v>
      </c>
      <c r="D29" s="82">
        <v>-63</v>
      </c>
      <c r="E29" s="457">
        <v>-57</v>
      </c>
      <c r="F29" s="82">
        <v>-63</v>
      </c>
      <c r="G29" s="82">
        <f t="shared" si="5"/>
        <v>-6</v>
      </c>
      <c r="H29" s="207">
        <f t="shared" si="6"/>
        <v>110.5263157894737</v>
      </c>
    </row>
    <row r="30" spans="1:9" ht="45" customHeight="1">
      <c r="A30" s="287" t="s">
        <v>412</v>
      </c>
      <c r="B30" s="81">
        <v>3139</v>
      </c>
      <c r="C30" s="82">
        <v>-1299</v>
      </c>
      <c r="D30" s="82">
        <v>-946</v>
      </c>
      <c r="E30" s="457">
        <v>-857</v>
      </c>
      <c r="F30" s="82">
        <v>-946</v>
      </c>
      <c r="G30" s="82">
        <f t="shared" si="5"/>
        <v>-89</v>
      </c>
      <c r="H30" s="207">
        <f t="shared" si="6"/>
        <v>110.38506417736289</v>
      </c>
    </row>
    <row r="31" spans="1:9" ht="35.25" customHeight="1">
      <c r="A31" s="287" t="s">
        <v>480</v>
      </c>
      <c r="B31" s="81">
        <v>3140</v>
      </c>
      <c r="C31" s="82">
        <v>-24</v>
      </c>
      <c r="D31" s="82">
        <v>-19</v>
      </c>
      <c r="E31" s="457">
        <v>-14</v>
      </c>
      <c r="F31" s="82">
        <v>-19</v>
      </c>
      <c r="G31" s="82">
        <f t="shared" si="5"/>
        <v>-5</v>
      </c>
      <c r="H31" s="207">
        <f t="shared" si="6"/>
        <v>135.71428571428572</v>
      </c>
      <c r="I31" s="432"/>
    </row>
    <row r="32" spans="1:9" ht="27.75" customHeight="1">
      <c r="A32" s="287" t="s">
        <v>218</v>
      </c>
      <c r="B32" s="81">
        <v>3150</v>
      </c>
      <c r="C32" s="82">
        <v>0</v>
      </c>
      <c r="D32" s="82">
        <v>0</v>
      </c>
      <c r="E32" s="457">
        <v>0</v>
      </c>
      <c r="F32" s="82">
        <v>0</v>
      </c>
      <c r="G32" s="82"/>
      <c r="H32" s="207"/>
    </row>
    <row r="33" spans="1:8" ht="27.75" customHeight="1">
      <c r="A33" s="287" t="s">
        <v>307</v>
      </c>
      <c r="B33" s="81">
        <v>3160</v>
      </c>
      <c r="C33" s="82">
        <v>-423</v>
      </c>
      <c r="D33" s="82">
        <v>-66</v>
      </c>
      <c r="E33" s="457">
        <v>-47</v>
      </c>
      <c r="F33" s="82">
        <v>-66</v>
      </c>
      <c r="G33" s="82">
        <f t="shared" si="5"/>
        <v>-19</v>
      </c>
      <c r="H33" s="207">
        <f t="shared" si="6"/>
        <v>140.42553191489361</v>
      </c>
    </row>
    <row r="34" spans="1:8" s="356" customFormat="1" ht="30" customHeight="1">
      <c r="A34" s="94" t="s">
        <v>232</v>
      </c>
      <c r="B34" s="95">
        <v>3195</v>
      </c>
      <c r="C34" s="78">
        <f>SUM(C8,C18)</f>
        <v>302</v>
      </c>
      <c r="D34" s="78">
        <f>SUM(D8,D18)</f>
        <v>-874</v>
      </c>
      <c r="E34" s="78">
        <f>SUM(E8,E18)</f>
        <v>-832</v>
      </c>
      <c r="F34" s="78">
        <f>SUM(F8,F18)</f>
        <v>-874</v>
      </c>
      <c r="G34" s="78">
        <f>F34-E34</f>
        <v>-42</v>
      </c>
      <c r="H34" s="208">
        <f>(F34/E34)*100</f>
        <v>105.04807692307692</v>
      </c>
    </row>
    <row r="35" spans="1:8" s="356" customFormat="1" ht="30" customHeight="1">
      <c r="A35" s="91" t="s">
        <v>236</v>
      </c>
      <c r="B35" s="95"/>
      <c r="C35" s="78"/>
      <c r="D35" s="78"/>
      <c r="E35" s="78"/>
      <c r="F35" s="78"/>
      <c r="G35" s="78">
        <f t="shared" ref="G35:G57" si="7">F35-E35</f>
        <v>0</v>
      </c>
      <c r="H35" s="207"/>
    </row>
    <row r="36" spans="1:8" s="356" customFormat="1" ht="30" customHeight="1">
      <c r="A36" s="94" t="s">
        <v>212</v>
      </c>
      <c r="B36" s="95">
        <v>3200</v>
      </c>
      <c r="C36" s="78">
        <f>SUM(C37:C40)</f>
        <v>0</v>
      </c>
      <c r="D36" s="78">
        <f>SUM(D37:D40)</f>
        <v>0</v>
      </c>
      <c r="E36" s="78">
        <f>SUM(E37:E40)</f>
        <v>0</v>
      </c>
      <c r="F36" s="78">
        <f>SUM(F37:F40)</f>
        <v>0</v>
      </c>
      <c r="G36" s="78">
        <f t="shared" si="7"/>
        <v>0</v>
      </c>
      <c r="H36" s="207"/>
    </row>
    <row r="37" spans="1:8" ht="27.75" customHeight="1">
      <c r="A37" s="287" t="s">
        <v>228</v>
      </c>
      <c r="B37" s="81">
        <v>3210</v>
      </c>
      <c r="C37" s="82"/>
      <c r="D37" s="82"/>
      <c r="E37" s="82"/>
      <c r="F37" s="82"/>
      <c r="G37" s="78">
        <f t="shared" si="7"/>
        <v>0</v>
      </c>
      <c r="H37" s="207"/>
    </row>
    <row r="38" spans="1:8" ht="27.75" customHeight="1">
      <c r="A38" s="287" t="s">
        <v>229</v>
      </c>
      <c r="B38" s="81">
        <v>3220</v>
      </c>
      <c r="C38" s="82"/>
      <c r="D38" s="82"/>
      <c r="E38" s="82"/>
      <c r="F38" s="82"/>
      <c r="G38" s="78">
        <f t="shared" si="7"/>
        <v>0</v>
      </c>
      <c r="H38" s="207"/>
    </row>
    <row r="39" spans="1:8" ht="27.75" customHeight="1">
      <c r="A39" s="287" t="s">
        <v>48</v>
      </c>
      <c r="B39" s="81">
        <v>3230</v>
      </c>
      <c r="C39" s="82"/>
      <c r="D39" s="82"/>
      <c r="E39" s="82"/>
      <c r="F39" s="82"/>
      <c r="G39" s="78">
        <f t="shared" si="7"/>
        <v>0</v>
      </c>
      <c r="H39" s="207"/>
    </row>
    <row r="40" spans="1:8" ht="27.75" customHeight="1">
      <c r="A40" s="287" t="s">
        <v>383</v>
      </c>
      <c r="B40" s="81">
        <v>3240</v>
      </c>
      <c r="C40" s="82"/>
      <c r="D40" s="82"/>
      <c r="E40" s="82"/>
      <c r="F40" s="82"/>
      <c r="G40" s="78">
        <f t="shared" si="7"/>
        <v>0</v>
      </c>
      <c r="H40" s="207"/>
    </row>
    <row r="41" spans="1:8" s="356" customFormat="1" ht="30" customHeight="1">
      <c r="A41" s="94" t="s">
        <v>220</v>
      </c>
      <c r="B41" s="95">
        <v>3255</v>
      </c>
      <c r="C41" s="78">
        <f t="shared" ref="C41" si="8">SUM(C42,C44,C51)</f>
        <v>0</v>
      </c>
      <c r="D41" s="78">
        <f t="shared" ref="D41:E41" si="9">SUM(D42,D44,D51)</f>
        <v>0</v>
      </c>
      <c r="E41" s="78">
        <f t="shared" si="9"/>
        <v>-43</v>
      </c>
      <c r="F41" s="78">
        <f t="shared" ref="F41" si="10">SUM(F42,F44,F51)</f>
        <v>0</v>
      </c>
      <c r="G41" s="78">
        <f>F41-E41</f>
        <v>43</v>
      </c>
      <c r="H41" s="208">
        <f>(F41/E41)*100</f>
        <v>0</v>
      </c>
    </row>
    <row r="42" spans="1:8" s="356" customFormat="1" ht="30" customHeight="1">
      <c r="A42" s="89" t="s">
        <v>374</v>
      </c>
      <c r="B42" s="96">
        <v>3260</v>
      </c>
      <c r="C42" s="82">
        <v>0</v>
      </c>
      <c r="D42" s="82">
        <v>0</v>
      </c>
      <c r="E42" s="82">
        <v>0</v>
      </c>
      <c r="F42" s="82">
        <v>0</v>
      </c>
      <c r="G42" s="78"/>
      <c r="H42" s="207"/>
    </row>
    <row r="43" spans="1:8" s="356" customFormat="1" ht="30" customHeight="1">
      <c r="A43" s="89" t="s">
        <v>375</v>
      </c>
      <c r="B43" s="96">
        <v>3261</v>
      </c>
      <c r="C43" s="82">
        <v>0</v>
      </c>
      <c r="D43" s="82">
        <v>0</v>
      </c>
      <c r="E43" s="82">
        <v>0</v>
      </c>
      <c r="F43" s="82">
        <v>0</v>
      </c>
      <c r="G43" s="78"/>
      <c r="H43" s="207"/>
    </row>
    <row r="44" spans="1:8" s="356" customFormat="1" ht="30" customHeight="1">
      <c r="A44" s="89" t="s">
        <v>376</v>
      </c>
      <c r="B44" s="96">
        <v>3270</v>
      </c>
      <c r="C44" s="82">
        <v>0</v>
      </c>
      <c r="D44" s="82">
        <v>0</v>
      </c>
      <c r="E44" s="457">
        <f>SUM(E45:E50)</f>
        <v>-43</v>
      </c>
      <c r="F44" s="82">
        <v>0</v>
      </c>
      <c r="G44" s="78">
        <f t="shared" ref="G44:G51" si="11">F44-E44</f>
        <v>43</v>
      </c>
      <c r="H44" s="224">
        <f t="shared" ref="H44:H51" si="12">(F44/E44)*100</f>
        <v>0</v>
      </c>
    </row>
    <row r="45" spans="1:8" s="356" customFormat="1" ht="30" customHeight="1">
      <c r="A45" s="89" t="s">
        <v>384</v>
      </c>
      <c r="B45" s="96">
        <v>3271</v>
      </c>
      <c r="C45" s="82">
        <v>0</v>
      </c>
      <c r="D45" s="82">
        <v>0</v>
      </c>
      <c r="E45" s="457">
        <v>0</v>
      </c>
      <c r="F45" s="82">
        <v>0</v>
      </c>
      <c r="G45" s="78">
        <f t="shared" si="11"/>
        <v>0</v>
      </c>
      <c r="H45" s="477" t="e">
        <f t="shared" si="12"/>
        <v>#DIV/0!</v>
      </c>
    </row>
    <row r="46" spans="1:8" ht="27.75" customHeight="1">
      <c r="A46" s="287" t="s">
        <v>420</v>
      </c>
      <c r="B46" s="81">
        <v>3272</v>
      </c>
      <c r="C46" s="82">
        <v>0</v>
      </c>
      <c r="D46" s="82">
        <v>0</v>
      </c>
      <c r="E46" s="457">
        <v>-43</v>
      </c>
      <c r="F46" s="82">
        <v>0</v>
      </c>
      <c r="G46" s="78">
        <f t="shared" si="11"/>
        <v>43</v>
      </c>
      <c r="H46" s="224">
        <f t="shared" si="12"/>
        <v>0</v>
      </c>
    </row>
    <row r="47" spans="1:8" ht="41.1" customHeight="1">
      <c r="A47" s="287" t="s">
        <v>28</v>
      </c>
      <c r="B47" s="81">
        <v>3273</v>
      </c>
      <c r="C47" s="82">
        <v>0</v>
      </c>
      <c r="D47" s="82">
        <v>0</v>
      </c>
      <c r="E47" s="457">
        <v>0</v>
      </c>
      <c r="F47" s="82">
        <v>0</v>
      </c>
      <c r="G47" s="78">
        <f t="shared" si="11"/>
        <v>0</v>
      </c>
      <c r="H47" s="477" t="e">
        <f t="shared" si="12"/>
        <v>#DIV/0!</v>
      </c>
    </row>
    <row r="48" spans="1:8" ht="27.75" customHeight="1">
      <c r="A48" s="287" t="s">
        <v>385</v>
      </c>
      <c r="B48" s="81">
        <v>3274</v>
      </c>
      <c r="C48" s="82">
        <v>0</v>
      </c>
      <c r="D48" s="82">
        <v>0</v>
      </c>
      <c r="E48" s="82">
        <v>0</v>
      </c>
      <c r="F48" s="82">
        <v>0</v>
      </c>
      <c r="G48" s="78">
        <f t="shared" si="11"/>
        <v>0</v>
      </c>
      <c r="H48" s="477" t="e">
        <f t="shared" si="12"/>
        <v>#DIV/0!</v>
      </c>
    </row>
    <row r="49" spans="1:8" ht="42.75" customHeight="1">
      <c r="A49" s="287" t="s">
        <v>377</v>
      </c>
      <c r="B49" s="81">
        <v>3275</v>
      </c>
      <c r="C49" s="82">
        <v>0</v>
      </c>
      <c r="D49" s="82">
        <v>0</v>
      </c>
      <c r="E49" s="82">
        <v>0</v>
      </c>
      <c r="F49" s="82">
        <v>0</v>
      </c>
      <c r="G49" s="78">
        <f t="shared" si="11"/>
        <v>0</v>
      </c>
      <c r="H49" s="477" t="e">
        <f t="shared" si="12"/>
        <v>#DIV/0!</v>
      </c>
    </row>
    <row r="50" spans="1:8" ht="27.75" customHeight="1">
      <c r="A50" s="287" t="s">
        <v>378</v>
      </c>
      <c r="B50" s="81">
        <v>3276</v>
      </c>
      <c r="C50" s="82">
        <v>0</v>
      </c>
      <c r="D50" s="82">
        <v>0</v>
      </c>
      <c r="E50" s="82">
        <v>0</v>
      </c>
      <c r="F50" s="82">
        <v>0</v>
      </c>
      <c r="G50" s="78">
        <f t="shared" si="11"/>
        <v>0</v>
      </c>
      <c r="H50" s="477" t="e">
        <f t="shared" si="12"/>
        <v>#DIV/0!</v>
      </c>
    </row>
    <row r="51" spans="1:8" ht="27.75" customHeight="1">
      <c r="A51" s="287" t="s">
        <v>307</v>
      </c>
      <c r="B51" s="81">
        <v>3280</v>
      </c>
      <c r="C51" s="82">
        <v>0</v>
      </c>
      <c r="D51" s="82">
        <v>0</v>
      </c>
      <c r="E51" s="82">
        <v>0</v>
      </c>
      <c r="F51" s="82">
        <v>0</v>
      </c>
      <c r="G51" s="78">
        <f t="shared" si="11"/>
        <v>0</v>
      </c>
      <c r="H51" s="477" t="e">
        <f t="shared" si="12"/>
        <v>#DIV/0!</v>
      </c>
    </row>
    <row r="52" spans="1:8" s="356" customFormat="1" ht="30" customHeight="1">
      <c r="A52" s="94" t="s">
        <v>105</v>
      </c>
      <c r="B52" s="95">
        <v>3295</v>
      </c>
      <c r="C52" s="78">
        <f t="shared" ref="C52" si="13">SUM(C36,C41)</f>
        <v>0</v>
      </c>
      <c r="D52" s="78">
        <f t="shared" ref="D52:E52" si="14">SUM(D36,D41)</f>
        <v>0</v>
      </c>
      <c r="E52" s="78">
        <f t="shared" si="14"/>
        <v>-43</v>
      </c>
      <c r="F52" s="78">
        <f t="shared" ref="F52" si="15">SUM(F36,F41)</f>
        <v>0</v>
      </c>
      <c r="G52" s="78">
        <f t="shared" si="7"/>
        <v>43</v>
      </c>
      <c r="H52" s="208">
        <f t="shared" ref="H52" si="16">(F52/E52)*100</f>
        <v>0</v>
      </c>
    </row>
    <row r="53" spans="1:8" s="356" customFormat="1" ht="30" customHeight="1">
      <c r="A53" s="91" t="s">
        <v>237</v>
      </c>
      <c r="B53" s="95"/>
      <c r="C53" s="82"/>
      <c r="D53" s="82"/>
      <c r="E53" s="82"/>
      <c r="F53" s="82"/>
      <c r="G53" s="78">
        <f t="shared" si="7"/>
        <v>0</v>
      </c>
      <c r="H53" s="207"/>
    </row>
    <row r="54" spans="1:8" s="356" customFormat="1" ht="30" customHeight="1">
      <c r="A54" s="94" t="s">
        <v>213</v>
      </c>
      <c r="B54" s="95">
        <v>3300</v>
      </c>
      <c r="C54" s="78">
        <f t="shared" ref="C54" si="17">SUM(C55:C57)</f>
        <v>0</v>
      </c>
      <c r="D54" s="78">
        <f t="shared" ref="D54:E54" si="18">SUM(D55:D57)</f>
        <v>0</v>
      </c>
      <c r="E54" s="78">
        <f t="shared" si="18"/>
        <v>0</v>
      </c>
      <c r="F54" s="78">
        <f t="shared" ref="F54" si="19">SUM(F55:F57)</f>
        <v>0</v>
      </c>
      <c r="G54" s="78">
        <f t="shared" si="7"/>
        <v>0</v>
      </c>
      <c r="H54" s="207"/>
    </row>
    <row r="55" spans="1:8" ht="27.75" customHeight="1">
      <c r="A55" s="287" t="s">
        <v>230</v>
      </c>
      <c r="B55" s="81">
        <v>3310</v>
      </c>
      <c r="C55" s="78">
        <v>0</v>
      </c>
      <c r="D55" s="78">
        <v>0</v>
      </c>
      <c r="E55" s="78"/>
      <c r="F55" s="78">
        <v>0</v>
      </c>
      <c r="G55" s="78">
        <f t="shared" si="7"/>
        <v>0</v>
      </c>
      <c r="H55" s="207"/>
    </row>
    <row r="56" spans="1:8" ht="27.75" customHeight="1">
      <c r="A56" s="287" t="s">
        <v>379</v>
      </c>
      <c r="B56" s="81">
        <v>3320</v>
      </c>
      <c r="C56" s="78">
        <v>0</v>
      </c>
      <c r="D56" s="78">
        <v>0</v>
      </c>
      <c r="E56" s="78"/>
      <c r="F56" s="78">
        <v>0</v>
      </c>
      <c r="G56" s="78">
        <f t="shared" si="7"/>
        <v>0</v>
      </c>
      <c r="H56" s="207"/>
    </row>
    <row r="57" spans="1:8" ht="27.75" customHeight="1">
      <c r="A57" s="287" t="s">
        <v>383</v>
      </c>
      <c r="B57" s="81">
        <v>3330</v>
      </c>
      <c r="C57" s="82"/>
      <c r="D57" s="82"/>
      <c r="E57" s="82"/>
      <c r="F57" s="82"/>
      <c r="G57" s="78">
        <f t="shared" si="7"/>
        <v>0</v>
      </c>
      <c r="H57" s="207"/>
    </row>
    <row r="58" spans="1:8" s="356" customFormat="1" ht="30" customHeight="1">
      <c r="A58" s="94" t="s">
        <v>221</v>
      </c>
      <c r="B58" s="95">
        <v>3345</v>
      </c>
      <c r="C58" s="78">
        <f>SUM(C59:C63)</f>
        <v>-3</v>
      </c>
      <c r="D58" s="78">
        <f>SUM(D59:D63)</f>
        <v>0</v>
      </c>
      <c r="E58" s="78">
        <f>SUM(E59:E63)</f>
        <v>0</v>
      </c>
      <c r="F58" s="78">
        <f>SUM(F59:F63)</f>
        <v>0</v>
      </c>
      <c r="G58" s="78">
        <f>F58-E58</f>
        <v>0</v>
      </c>
      <c r="H58" s="477" t="e">
        <f>(F58/E58)*100</f>
        <v>#DIV/0!</v>
      </c>
    </row>
    <row r="59" spans="1:8" ht="27.75" customHeight="1">
      <c r="A59" s="287" t="s">
        <v>231</v>
      </c>
      <c r="B59" s="81">
        <v>3350</v>
      </c>
      <c r="C59" s="82">
        <v>0</v>
      </c>
      <c r="D59" s="82">
        <v>0</v>
      </c>
      <c r="E59" s="82">
        <v>0</v>
      </c>
      <c r="F59" s="82">
        <v>0</v>
      </c>
      <c r="G59" s="78"/>
      <c r="H59" s="207"/>
    </row>
    <row r="60" spans="1:8" ht="27.75" customHeight="1">
      <c r="A60" s="287" t="s">
        <v>380</v>
      </c>
      <c r="B60" s="81">
        <v>3360</v>
      </c>
      <c r="C60" s="82">
        <v>0</v>
      </c>
      <c r="D60" s="82">
        <v>0</v>
      </c>
      <c r="E60" s="82">
        <v>0</v>
      </c>
      <c r="F60" s="82">
        <v>0</v>
      </c>
      <c r="G60" s="82">
        <f>F60-E60</f>
        <v>0</v>
      </c>
      <c r="H60" s="144" t="e">
        <f t="shared" ref="H60:H68" si="20">(F60/E60)*100</f>
        <v>#DIV/0!</v>
      </c>
    </row>
    <row r="61" spans="1:8" ht="27.75" customHeight="1">
      <c r="A61" s="287" t="s">
        <v>381</v>
      </c>
      <c r="B61" s="81">
        <v>3370</v>
      </c>
      <c r="C61" s="82">
        <v>-3</v>
      </c>
      <c r="D61" s="82">
        <v>0</v>
      </c>
      <c r="E61" s="82">
        <v>0</v>
      </c>
      <c r="F61" s="82">
        <v>0</v>
      </c>
      <c r="G61" s="82">
        <f t="shared" ref="G61:G68" si="21">F61-E61</f>
        <v>0</v>
      </c>
      <c r="H61" s="207"/>
    </row>
    <row r="62" spans="1:8" ht="48" customHeight="1">
      <c r="A62" s="287" t="s">
        <v>382</v>
      </c>
      <c r="B62" s="81">
        <v>3380</v>
      </c>
      <c r="C62" s="82">
        <v>0</v>
      </c>
      <c r="D62" s="82">
        <v>0</v>
      </c>
      <c r="E62" s="82">
        <v>0</v>
      </c>
      <c r="F62" s="82">
        <v>0</v>
      </c>
      <c r="G62" s="82">
        <f t="shared" si="21"/>
        <v>0</v>
      </c>
      <c r="H62" s="207"/>
    </row>
    <row r="63" spans="1:8" ht="31.5" customHeight="1">
      <c r="A63" s="287" t="s">
        <v>444</v>
      </c>
      <c r="B63" s="81">
        <v>3390</v>
      </c>
      <c r="C63" s="82">
        <v>0</v>
      </c>
      <c r="D63" s="82">
        <v>0</v>
      </c>
      <c r="E63" s="82">
        <v>0</v>
      </c>
      <c r="F63" s="82">
        <v>0</v>
      </c>
      <c r="G63" s="82">
        <f t="shared" si="21"/>
        <v>0</v>
      </c>
      <c r="H63" s="207"/>
    </row>
    <row r="64" spans="1:8" s="356" customFormat="1" ht="30" customHeight="1">
      <c r="A64" s="94" t="s">
        <v>106</v>
      </c>
      <c r="B64" s="95">
        <v>3395</v>
      </c>
      <c r="C64" s="78">
        <f>SUM(C54,C58)</f>
        <v>-3</v>
      </c>
      <c r="D64" s="78">
        <f>SUM(D54,D58)</f>
        <v>0</v>
      </c>
      <c r="E64" s="78">
        <f>SUM(E54,E58)</f>
        <v>0</v>
      </c>
      <c r="F64" s="78">
        <f>SUM(F54,F58)</f>
        <v>0</v>
      </c>
      <c r="G64" s="78">
        <f t="shared" si="21"/>
        <v>0</v>
      </c>
      <c r="H64" s="477" t="e">
        <f t="shared" si="20"/>
        <v>#DIV/0!</v>
      </c>
    </row>
    <row r="65" spans="1:8" s="356" customFormat="1" ht="30" customHeight="1">
      <c r="A65" s="94" t="s">
        <v>29</v>
      </c>
      <c r="B65" s="95">
        <v>3400</v>
      </c>
      <c r="C65" s="78">
        <f>SUM(C34,C52,C64)</f>
        <v>299</v>
      </c>
      <c r="D65" s="78">
        <f>SUM(D34,D52,D64)</f>
        <v>-874</v>
      </c>
      <c r="E65" s="78">
        <f>SUM(E34,E52,E64)</f>
        <v>-875</v>
      </c>
      <c r="F65" s="78">
        <f>SUM(F34,F52,F64)</f>
        <v>-874</v>
      </c>
      <c r="G65" s="78">
        <f t="shared" si="21"/>
        <v>1</v>
      </c>
      <c r="H65" s="208">
        <f>(F65/E65)*100</f>
        <v>99.885714285714286</v>
      </c>
    </row>
    <row r="66" spans="1:8" ht="27.75" customHeight="1">
      <c r="A66" s="287" t="s">
        <v>238</v>
      </c>
      <c r="B66" s="81">
        <v>3405</v>
      </c>
      <c r="C66" s="82">
        <v>665</v>
      </c>
      <c r="D66" s="82">
        <v>964</v>
      </c>
      <c r="E66" s="82">
        <v>946</v>
      </c>
      <c r="F66" s="82">
        <v>964</v>
      </c>
      <c r="G66" s="82">
        <f>F66-E66</f>
        <v>18</v>
      </c>
      <c r="H66" s="207">
        <f t="shared" si="20"/>
        <v>101.90274841437632</v>
      </c>
    </row>
    <row r="67" spans="1:8" ht="27.75" customHeight="1">
      <c r="A67" s="287" t="s">
        <v>108</v>
      </c>
      <c r="B67" s="81">
        <v>3410</v>
      </c>
      <c r="C67" s="78">
        <v>0</v>
      </c>
      <c r="D67" s="78">
        <v>0</v>
      </c>
      <c r="E67" s="78"/>
      <c r="F67" s="78">
        <v>0</v>
      </c>
      <c r="G67" s="82">
        <f t="shared" si="21"/>
        <v>0</v>
      </c>
      <c r="H67" s="207"/>
    </row>
    <row r="68" spans="1:8" ht="31.5" customHeight="1">
      <c r="A68" s="287" t="s">
        <v>239</v>
      </c>
      <c r="B68" s="81">
        <v>3415</v>
      </c>
      <c r="C68" s="82">
        <f t="shared" ref="C68" si="22">SUM(C66,C65,C67)</f>
        <v>964</v>
      </c>
      <c r="D68" s="82">
        <f t="shared" ref="D68:E68" si="23">SUM(D66,D65,D67)</f>
        <v>90</v>
      </c>
      <c r="E68" s="82">
        <f t="shared" si="23"/>
        <v>71</v>
      </c>
      <c r="F68" s="82">
        <f t="shared" ref="F68" si="24">SUM(F66,F65,F67)</f>
        <v>90</v>
      </c>
      <c r="G68" s="82">
        <f t="shared" si="21"/>
        <v>19</v>
      </c>
      <c r="H68" s="207">
        <f t="shared" si="20"/>
        <v>126.7605633802817</v>
      </c>
    </row>
    <row r="69" spans="1:8" s="357" customFormat="1" ht="20.25">
      <c r="A69" s="97"/>
      <c r="B69" s="98"/>
      <c r="C69" s="98"/>
      <c r="D69" s="98"/>
      <c r="E69" s="98"/>
      <c r="F69" s="98"/>
      <c r="G69" s="98"/>
      <c r="H69" s="98"/>
    </row>
    <row r="70" spans="1:8" s="331" customFormat="1" ht="69.75" customHeight="1">
      <c r="A70" s="328" t="s">
        <v>445</v>
      </c>
      <c r="B70" s="329"/>
      <c r="C70" s="590" t="s">
        <v>138</v>
      </c>
      <c r="D70" s="590"/>
      <c r="E70" s="358"/>
      <c r="F70" s="360" t="s">
        <v>496</v>
      </c>
      <c r="G70" s="359"/>
    </row>
    <row r="71" spans="1:8" s="319" customFormat="1">
      <c r="A71" s="315" t="s">
        <v>363</v>
      </c>
      <c r="B71" s="316"/>
      <c r="C71" s="551" t="s">
        <v>66</v>
      </c>
      <c r="D71" s="551"/>
      <c r="E71" s="316"/>
      <c r="F71" s="318" t="s">
        <v>174</v>
      </c>
      <c r="G71" s="318"/>
      <c r="H71" s="318"/>
    </row>
  </sheetData>
  <mergeCells count="7">
    <mergeCell ref="C71:D71"/>
    <mergeCell ref="A2:H2"/>
    <mergeCell ref="A4:A5"/>
    <mergeCell ref="B4:B5"/>
    <mergeCell ref="C4:D4"/>
    <mergeCell ref="E4:H4"/>
    <mergeCell ref="C70:D70"/>
  </mergeCells>
  <phoneticPr fontId="3" type="noConversion"/>
  <pageMargins left="0.59055118110236227" right="0.59055118110236227" top="0.98425196850393704" bottom="0.59055118110236227" header="0.19685039370078741" footer="0.19685039370078741"/>
  <pageSetup paperSize="9"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3"/>
  <sheetViews>
    <sheetView view="pageBreakPreview" topLeftCell="A27" zoomScale="87" zoomScaleNormal="70" zoomScaleSheetLayoutView="87" workbookViewId="0">
      <selection activeCell="A34" sqref="A34:A35"/>
    </sheetView>
  </sheetViews>
  <sheetFormatPr defaultColWidth="9.140625" defaultRowHeight="18.75"/>
  <cols>
    <col min="1" max="1" width="63.28515625" style="286" customWidth="1"/>
    <col min="2" max="2" width="12" style="294" customWidth="1"/>
    <col min="3" max="3" width="15.28515625" style="294" customWidth="1"/>
    <col min="4" max="4" width="16.140625" style="294" customWidth="1"/>
    <col min="5" max="5" width="16.7109375" style="294" customWidth="1"/>
    <col min="6" max="7" width="14" style="294" customWidth="1"/>
    <col min="8" max="16384" width="9.140625" style="286"/>
  </cols>
  <sheetData>
    <row r="2" spans="1:8">
      <c r="A2" s="565" t="s">
        <v>415</v>
      </c>
      <c r="B2" s="565"/>
      <c r="C2" s="565"/>
      <c r="D2" s="565"/>
      <c r="E2" s="565"/>
      <c r="F2" s="565"/>
      <c r="G2" s="565"/>
    </row>
    <row r="3" spans="1:8">
      <c r="A3" s="292"/>
      <c r="B3" s="238"/>
      <c r="C3" s="238"/>
      <c r="D3" s="292"/>
      <c r="E3" s="292"/>
      <c r="F3" s="292"/>
      <c r="G3" s="365" t="s">
        <v>371</v>
      </c>
    </row>
    <row r="4" spans="1:8" ht="61.5" customHeight="1">
      <c r="A4" s="239" t="s">
        <v>155</v>
      </c>
      <c r="B4" s="240" t="s">
        <v>18</v>
      </c>
      <c r="C4" s="240" t="s">
        <v>503</v>
      </c>
      <c r="D4" s="240" t="s">
        <v>504</v>
      </c>
      <c r="E4" s="240" t="s">
        <v>505</v>
      </c>
      <c r="F4" s="240" t="s">
        <v>432</v>
      </c>
      <c r="G4" s="241" t="s">
        <v>402</v>
      </c>
    </row>
    <row r="5" spans="1:8" ht="20.25" customHeight="1">
      <c r="A5" s="66">
        <v>1</v>
      </c>
      <c r="B5" s="297">
        <v>2</v>
      </c>
      <c r="C5" s="297">
        <v>3</v>
      </c>
      <c r="D5" s="297">
        <v>4</v>
      </c>
      <c r="E5" s="297">
        <v>5</v>
      </c>
      <c r="F5" s="297">
        <v>6</v>
      </c>
      <c r="G5" s="297">
        <v>7</v>
      </c>
    </row>
    <row r="6" spans="1:8" ht="31.5" customHeight="1">
      <c r="A6" s="254" t="s">
        <v>235</v>
      </c>
      <c r="B6" s="240"/>
      <c r="C6" s="240"/>
      <c r="D6" s="182"/>
      <c r="E6" s="182"/>
      <c r="F6" s="182"/>
      <c r="G6" s="182"/>
    </row>
    <row r="7" spans="1:8" ht="31.5" customHeight="1">
      <c r="A7" s="180" t="s">
        <v>403</v>
      </c>
      <c r="B7" s="242"/>
      <c r="C7" s="201">
        <f>+C11+C9</f>
        <v>347</v>
      </c>
      <c r="D7" s="201">
        <f t="shared" ref="D7:E7" si="0">+D11+D9</f>
        <v>2551</v>
      </c>
      <c r="E7" s="201">
        <f t="shared" si="0"/>
        <v>2551</v>
      </c>
      <c r="F7" s="201">
        <f>E7-D7</f>
        <v>0</v>
      </c>
      <c r="G7" s="262">
        <f t="shared" ref="G7" si="1">(E7/D7)*100</f>
        <v>100</v>
      </c>
    </row>
    <row r="8" spans="1:8" ht="21" hidden="1" customHeight="1">
      <c r="A8" s="180"/>
      <c r="B8" s="242"/>
      <c r="C8" s="242"/>
      <c r="D8" s="181"/>
      <c r="E8" s="181"/>
      <c r="F8" s="182">
        <f t="shared" ref="F8:F17" si="2">E8-D8</f>
        <v>0</v>
      </c>
      <c r="G8" s="183" t="e">
        <f t="shared" ref="G8:G13" si="3">(E8/D8)*100</f>
        <v>#DIV/0!</v>
      </c>
    </row>
    <row r="9" spans="1:8" ht="21" customHeight="1">
      <c r="A9" s="254" t="s">
        <v>308</v>
      </c>
      <c r="B9" s="231">
        <v>3030</v>
      </c>
      <c r="C9" s="242"/>
      <c r="D9" s="201">
        <v>2551</v>
      </c>
      <c r="E9" s="201">
        <v>2551</v>
      </c>
      <c r="F9" s="201">
        <f t="shared" si="2"/>
        <v>0</v>
      </c>
      <c r="G9" s="262">
        <f t="shared" si="3"/>
        <v>100</v>
      </c>
    </row>
    <row r="10" spans="1:8" ht="42.75" customHeight="1">
      <c r="A10" s="186" t="s">
        <v>512</v>
      </c>
      <c r="B10" s="245"/>
      <c r="C10" s="242"/>
      <c r="D10" s="202">
        <v>2551</v>
      </c>
      <c r="E10" s="202">
        <v>2551</v>
      </c>
      <c r="F10" s="201">
        <f t="shared" si="2"/>
        <v>0</v>
      </c>
      <c r="G10" s="262">
        <f t="shared" si="3"/>
        <v>100</v>
      </c>
    </row>
    <row r="11" spans="1:8" s="44" customFormat="1" ht="27.75" customHeight="1">
      <c r="A11" s="174" t="s">
        <v>404</v>
      </c>
      <c r="B11" s="243">
        <v>3080</v>
      </c>
      <c r="C11" s="521">
        <f>SUM(C12:C14)</f>
        <v>347</v>
      </c>
      <c r="D11" s="521">
        <f>SUM(D13:D14)</f>
        <v>0</v>
      </c>
      <c r="E11" s="521">
        <f>SUM(E12:E14)</f>
        <v>0</v>
      </c>
      <c r="F11" s="201">
        <f t="shared" si="2"/>
        <v>0</v>
      </c>
      <c r="G11" s="528" t="e">
        <f t="shared" si="3"/>
        <v>#DIV/0!</v>
      </c>
    </row>
    <row r="12" spans="1:8" s="44" customFormat="1" ht="27.75" customHeight="1">
      <c r="A12" s="178" t="s">
        <v>481</v>
      </c>
      <c r="B12" s="170"/>
      <c r="C12" s="478">
        <v>6</v>
      </c>
      <c r="D12" s="521"/>
      <c r="E12" s="478"/>
      <c r="F12" s="201">
        <f t="shared" si="2"/>
        <v>0</v>
      </c>
      <c r="G12" s="528" t="e">
        <f t="shared" si="3"/>
        <v>#DIV/0!</v>
      </c>
    </row>
    <row r="13" spans="1:8" ht="69" customHeight="1">
      <c r="A13" s="186" t="s">
        <v>482</v>
      </c>
      <c r="B13" s="170"/>
      <c r="C13" s="204">
        <v>341</v>
      </c>
      <c r="D13" s="202"/>
      <c r="E13" s="414"/>
      <c r="F13" s="201">
        <f t="shared" si="2"/>
        <v>0</v>
      </c>
      <c r="G13" s="528" t="e">
        <f t="shared" si="3"/>
        <v>#DIV/0!</v>
      </c>
      <c r="H13" s="44"/>
    </row>
    <row r="14" spans="1:8" ht="22.5" hidden="1" customHeight="1">
      <c r="A14" s="388"/>
      <c r="B14" s="416"/>
      <c r="C14" s="416"/>
      <c r="D14" s="414"/>
      <c r="E14" s="414"/>
      <c r="F14" s="414">
        <f t="shared" ref="F14" si="4">E14-D14</f>
        <v>0</v>
      </c>
      <c r="G14" s="415"/>
      <c r="H14" s="44"/>
    </row>
    <row r="15" spans="1:8" ht="33.950000000000003" hidden="1" customHeight="1">
      <c r="A15" s="403"/>
      <c r="B15" s="416"/>
      <c r="C15" s="416"/>
      <c r="D15" s="414"/>
      <c r="E15" s="414"/>
      <c r="F15" s="414"/>
      <c r="G15" s="415"/>
      <c r="H15" s="44"/>
    </row>
    <row r="16" spans="1:8" ht="27.75" hidden="1" customHeight="1">
      <c r="A16" s="177"/>
      <c r="B16" s="240"/>
      <c r="C16" s="240"/>
      <c r="D16" s="182"/>
      <c r="E16" s="424"/>
      <c r="F16" s="182"/>
      <c r="G16" s="183"/>
      <c r="H16" s="44"/>
    </row>
    <row r="17" spans="1:9" ht="21" hidden="1" customHeight="1">
      <c r="A17" s="180"/>
      <c r="B17" s="242"/>
      <c r="C17" s="242"/>
      <c r="D17" s="181"/>
      <c r="E17" s="425"/>
      <c r="F17" s="182">
        <f t="shared" si="2"/>
        <v>0</v>
      </c>
      <c r="G17" s="183" t="e">
        <f t="shared" ref="G17:G30" si="5">(E17/D17)*100</f>
        <v>#DIV/0!</v>
      </c>
      <c r="H17" s="44"/>
    </row>
    <row r="18" spans="1:9" s="44" customFormat="1" ht="30.75" customHeight="1">
      <c r="A18" s="180" t="s">
        <v>219</v>
      </c>
      <c r="B18" s="244"/>
      <c r="C18" s="244"/>
      <c r="D18" s="185"/>
      <c r="E18" s="426"/>
      <c r="F18" s="182"/>
      <c r="G18" s="183"/>
    </row>
    <row r="19" spans="1:9" s="44" customFormat="1" ht="27" customHeight="1">
      <c r="A19" s="174" t="s">
        <v>208</v>
      </c>
      <c r="B19" s="231">
        <v>3160</v>
      </c>
      <c r="C19" s="482">
        <f>SUM(C20:C26)</f>
        <v>423</v>
      </c>
      <c r="D19" s="482">
        <f>SUM(D20:D23)</f>
        <v>47</v>
      </c>
      <c r="E19" s="482">
        <f>SUM(E20:E26)</f>
        <v>66</v>
      </c>
      <c r="F19" s="201">
        <f>E19-D19</f>
        <v>19</v>
      </c>
      <c r="G19" s="262">
        <f t="shared" ref="G19:G26" si="6">(E19/D19)*100</f>
        <v>140.42553191489361</v>
      </c>
    </row>
    <row r="20" spans="1:9" s="44" customFormat="1" ht="27" customHeight="1">
      <c r="A20" s="186" t="s">
        <v>483</v>
      </c>
      <c r="B20" s="175"/>
      <c r="C20" s="480">
        <v>38</v>
      </c>
      <c r="D20" s="480">
        <v>26</v>
      </c>
      <c r="E20" s="480">
        <v>28</v>
      </c>
      <c r="F20" s="202">
        <f t="shared" ref="F20" si="7">E20-D20</f>
        <v>2</v>
      </c>
      <c r="G20" s="223">
        <f t="shared" si="6"/>
        <v>107.69230769230769</v>
      </c>
    </row>
    <row r="21" spans="1:9" s="44" customFormat="1" ht="27" customHeight="1">
      <c r="A21" s="481" t="s">
        <v>484</v>
      </c>
      <c r="B21" s="175"/>
      <c r="C21" s="480">
        <v>7</v>
      </c>
      <c r="D21" s="480">
        <v>3</v>
      </c>
      <c r="E21" s="480">
        <v>3</v>
      </c>
      <c r="F21" s="202">
        <f>E21-D21</f>
        <v>0</v>
      </c>
      <c r="G21" s="223">
        <f t="shared" si="6"/>
        <v>100</v>
      </c>
    </row>
    <row r="22" spans="1:9" s="44" customFormat="1" ht="27" customHeight="1">
      <c r="A22" s="481" t="s">
        <v>485</v>
      </c>
      <c r="B22" s="175"/>
      <c r="C22" s="480">
        <v>18</v>
      </c>
      <c r="D22" s="480">
        <v>10</v>
      </c>
      <c r="E22" s="480">
        <v>27</v>
      </c>
      <c r="F22" s="202">
        <f t="shared" ref="F22:F36" si="8">E22-D22</f>
        <v>17</v>
      </c>
      <c r="G22" s="223">
        <f t="shared" si="6"/>
        <v>270</v>
      </c>
    </row>
    <row r="23" spans="1:9" s="44" customFormat="1" ht="27" customHeight="1">
      <c r="A23" s="186" t="s">
        <v>486</v>
      </c>
      <c r="B23" s="175"/>
      <c r="C23" s="480">
        <v>19</v>
      </c>
      <c r="D23" s="480">
        <v>8</v>
      </c>
      <c r="E23" s="480">
        <v>8</v>
      </c>
      <c r="F23" s="202">
        <f t="shared" si="8"/>
        <v>0</v>
      </c>
      <c r="G23" s="223">
        <f t="shared" si="6"/>
        <v>100</v>
      </c>
    </row>
    <row r="24" spans="1:9" s="44" customFormat="1" ht="27" customHeight="1">
      <c r="A24" s="186" t="s">
        <v>487</v>
      </c>
      <c r="B24" s="175"/>
      <c r="C24" s="480"/>
      <c r="D24" s="480"/>
      <c r="E24" s="480"/>
      <c r="F24" s="202">
        <f t="shared" si="8"/>
        <v>0</v>
      </c>
      <c r="G24" s="183" t="e">
        <f t="shared" si="6"/>
        <v>#DIV/0!</v>
      </c>
    </row>
    <row r="25" spans="1:9" s="44" customFormat="1" ht="27" customHeight="1">
      <c r="A25" s="186" t="s">
        <v>488</v>
      </c>
      <c r="B25" s="175"/>
      <c r="C25" s="480"/>
      <c r="D25" s="480"/>
      <c r="E25" s="480"/>
      <c r="F25" s="202">
        <f t="shared" si="8"/>
        <v>0</v>
      </c>
      <c r="G25" s="183" t="e">
        <f t="shared" si="6"/>
        <v>#DIV/0!</v>
      </c>
    </row>
    <row r="26" spans="1:9" s="44" customFormat="1" ht="73.5" customHeight="1">
      <c r="A26" s="186" t="s">
        <v>489</v>
      </c>
      <c r="B26" s="175"/>
      <c r="C26" s="480">
        <v>341</v>
      </c>
      <c r="D26" s="480"/>
      <c r="E26" s="480"/>
      <c r="F26" s="202">
        <f t="shared" si="8"/>
        <v>0</v>
      </c>
      <c r="G26" s="183" t="e">
        <f t="shared" si="6"/>
        <v>#DIV/0!</v>
      </c>
    </row>
    <row r="27" spans="1:9" ht="30.75" customHeight="1">
      <c r="A27" s="254" t="s">
        <v>236</v>
      </c>
      <c r="B27" s="231"/>
      <c r="C27" s="483"/>
      <c r="D27" s="483"/>
      <c r="E27" s="483"/>
      <c r="F27" s="202">
        <f t="shared" si="8"/>
        <v>0</v>
      </c>
      <c r="G27" s="183"/>
      <c r="H27" s="44"/>
      <c r="I27" s="44"/>
    </row>
    <row r="28" spans="1:9" s="362" customFormat="1" ht="27" customHeight="1">
      <c r="A28" s="180" t="s">
        <v>220</v>
      </c>
      <c r="B28" s="244">
        <v>3255</v>
      </c>
      <c r="C28" s="277">
        <f>C32</f>
        <v>0</v>
      </c>
      <c r="D28" s="277">
        <f t="shared" ref="D28" si="9">D32</f>
        <v>43</v>
      </c>
      <c r="E28" s="277">
        <f>E32</f>
        <v>0</v>
      </c>
      <c r="F28" s="508">
        <f t="shared" si="8"/>
        <v>-43</v>
      </c>
      <c r="G28" s="361">
        <f>(E28/D28)*100</f>
        <v>0</v>
      </c>
      <c r="H28" s="44"/>
      <c r="I28" s="44"/>
    </row>
    <row r="29" spans="1:9" s="44" customFormat="1" ht="42" hidden="1" customHeight="1">
      <c r="A29" s="177" t="s">
        <v>404</v>
      </c>
      <c r="B29" s="245">
        <v>3240</v>
      </c>
      <c r="C29" s="245"/>
      <c r="D29" s="182"/>
      <c r="E29" s="245"/>
      <c r="F29" s="202">
        <f t="shared" si="8"/>
        <v>0</v>
      </c>
      <c r="G29" s="183" t="e">
        <f t="shared" si="5"/>
        <v>#DIV/0!</v>
      </c>
    </row>
    <row r="30" spans="1:9" s="44" customFormat="1" ht="35.25" hidden="1" customHeight="1">
      <c r="A30" s="180"/>
      <c r="B30" s="242"/>
      <c r="C30" s="242"/>
      <c r="D30" s="181"/>
      <c r="E30" s="242"/>
      <c r="F30" s="202">
        <f t="shared" si="8"/>
        <v>0</v>
      </c>
      <c r="G30" s="183" t="e">
        <f t="shared" si="5"/>
        <v>#DIV/0!</v>
      </c>
    </row>
    <row r="31" spans="1:9" ht="21" hidden="1" customHeight="1">
      <c r="A31" s="180" t="s">
        <v>220</v>
      </c>
      <c r="B31" s="244">
        <v>3255</v>
      </c>
      <c r="C31" s="201">
        <v>-194</v>
      </c>
      <c r="D31" s="201">
        <v>-2317</v>
      </c>
      <c r="E31" s="201">
        <v>-194</v>
      </c>
      <c r="F31" s="202">
        <f t="shared" si="8"/>
        <v>2123</v>
      </c>
      <c r="G31" s="223">
        <f t="shared" ref="G31" si="10">(E31/D31)*100</f>
        <v>8.3728959861890377</v>
      </c>
      <c r="H31" s="44"/>
      <c r="I31" s="44"/>
    </row>
    <row r="32" spans="1:9" s="44" customFormat="1" ht="34.5" customHeight="1">
      <c r="A32" s="254" t="s">
        <v>376</v>
      </c>
      <c r="B32" s="231">
        <v>3270</v>
      </c>
      <c r="C32" s="201">
        <f>C33+C36</f>
        <v>0</v>
      </c>
      <c r="D32" s="201">
        <f>D33+D36</f>
        <v>43</v>
      </c>
      <c r="E32" s="201">
        <f>E33+E36</f>
        <v>0</v>
      </c>
      <c r="F32" s="201">
        <f>F33+F36</f>
        <v>-43</v>
      </c>
      <c r="G32" s="529" t="e">
        <f>G33+G36</f>
        <v>#DIV/0!</v>
      </c>
    </row>
    <row r="33" spans="1:9" s="44" customFormat="1" ht="34.5" customHeight="1">
      <c r="A33" s="254" t="s">
        <v>434</v>
      </c>
      <c r="B33" s="231">
        <v>3272</v>
      </c>
      <c r="C33" s="201">
        <f>SUM(C34:C35)</f>
        <v>0</v>
      </c>
      <c r="D33" s="201">
        <f>SUM(D34:D35)</f>
        <v>43</v>
      </c>
      <c r="E33" s="201">
        <f>SUM(E34:E35)</f>
        <v>0</v>
      </c>
      <c r="F33" s="202">
        <f t="shared" si="8"/>
        <v>-43</v>
      </c>
      <c r="G33" s="262"/>
    </row>
    <row r="34" spans="1:9" s="44" customFormat="1" ht="34.5" customHeight="1">
      <c r="A34" s="484" t="s">
        <v>513</v>
      </c>
      <c r="B34" s="175"/>
      <c r="C34" s="201"/>
      <c r="D34" s="480">
        <v>23</v>
      </c>
      <c r="E34" s="201">
        <v>0</v>
      </c>
      <c r="F34" s="202">
        <f t="shared" si="8"/>
        <v>-23</v>
      </c>
      <c r="G34" s="262"/>
    </row>
    <row r="35" spans="1:9" s="44" customFormat="1" ht="34.5" customHeight="1">
      <c r="A35" s="485" t="s">
        <v>514</v>
      </c>
      <c r="B35" s="175"/>
      <c r="C35" s="201"/>
      <c r="D35" s="480">
        <v>20</v>
      </c>
      <c r="E35" s="201">
        <v>0</v>
      </c>
      <c r="F35" s="202">
        <f t="shared" si="8"/>
        <v>-20</v>
      </c>
      <c r="G35" s="262"/>
    </row>
    <row r="36" spans="1:9" s="44" customFormat="1" ht="35.25" customHeight="1">
      <c r="A36" s="254" t="s">
        <v>433</v>
      </c>
      <c r="B36" s="231">
        <v>3273</v>
      </c>
      <c r="C36" s="201">
        <f>C37</f>
        <v>0</v>
      </c>
      <c r="D36" s="201">
        <f t="shared" ref="D36" si="11">D37</f>
        <v>0</v>
      </c>
      <c r="E36" s="201">
        <f>E37</f>
        <v>0</v>
      </c>
      <c r="F36" s="202">
        <f t="shared" si="8"/>
        <v>0</v>
      </c>
      <c r="G36" s="528" t="e">
        <f>(E36/D36)*100</f>
        <v>#DIV/0!</v>
      </c>
    </row>
    <row r="37" spans="1:9" s="44" customFormat="1" ht="27" customHeight="1">
      <c r="A37" s="486"/>
      <c r="B37" s="479"/>
      <c r="C37" s="480"/>
      <c r="D37" s="480"/>
      <c r="E37" s="480"/>
      <c r="F37" s="202"/>
      <c r="G37" s="223"/>
    </row>
    <row r="38" spans="1:9" s="44" customFormat="1" ht="42.75" customHeight="1">
      <c r="A38" s="263"/>
      <c r="B38" s="98"/>
      <c r="C38" s="98"/>
      <c r="D38" s="133"/>
      <c r="E38" s="133"/>
      <c r="F38" s="133"/>
      <c r="G38" s="133"/>
    </row>
    <row r="39" spans="1:9" s="363" customFormat="1" ht="30" customHeight="1">
      <c r="A39" s="336" t="s">
        <v>445</v>
      </c>
      <c r="B39" s="566" t="s">
        <v>80</v>
      </c>
      <c r="C39" s="566"/>
      <c r="D39" s="566"/>
      <c r="E39" s="338"/>
      <c r="F39" s="569" t="s">
        <v>496</v>
      </c>
      <c r="G39" s="569"/>
    </row>
    <row r="40" spans="1:9" s="334" customFormat="1" ht="21" customHeight="1">
      <c r="A40" s="342" t="s">
        <v>363</v>
      </c>
      <c r="B40" s="567" t="s">
        <v>66</v>
      </c>
      <c r="C40" s="567"/>
      <c r="D40" s="567"/>
      <c r="F40" s="568" t="s">
        <v>174</v>
      </c>
      <c r="G40" s="568"/>
    </row>
    <row r="41" spans="1:9" s="44" customFormat="1" ht="19.5" customHeight="1">
      <c r="B41" s="294"/>
      <c r="C41" s="294"/>
      <c r="D41" s="293"/>
      <c r="E41" s="255"/>
      <c r="F41" s="255"/>
      <c r="G41" s="255"/>
    </row>
    <row r="42" spans="1:9" ht="26.25" customHeight="1">
      <c r="A42" s="20"/>
      <c r="D42" s="293"/>
      <c r="E42" s="255"/>
      <c r="F42" s="255"/>
      <c r="G42" s="255"/>
      <c r="H42" s="139"/>
      <c r="I42" s="139"/>
    </row>
    <row r="43" spans="1:9" ht="18.75" customHeight="1">
      <c r="A43" s="20"/>
      <c r="D43" s="293"/>
      <c r="E43" s="255"/>
      <c r="F43" s="255"/>
      <c r="G43" s="255"/>
      <c r="H43" s="289"/>
      <c r="I43" s="289"/>
    </row>
    <row r="44" spans="1:9">
      <c r="A44" s="20"/>
      <c r="D44" s="293"/>
      <c r="E44" s="255"/>
      <c r="F44" s="255"/>
      <c r="G44" s="255"/>
    </row>
    <row r="45" spans="1:9">
      <c r="A45" s="20"/>
      <c r="D45" s="293"/>
      <c r="E45" s="255"/>
      <c r="F45" s="255"/>
      <c r="G45" s="255"/>
    </row>
    <row r="46" spans="1:9">
      <c r="A46" s="20"/>
      <c r="D46" s="293"/>
      <c r="E46" s="255"/>
      <c r="F46" s="255"/>
      <c r="G46" s="255"/>
    </row>
    <row r="47" spans="1:9">
      <c r="A47" s="20"/>
      <c r="D47" s="293"/>
      <c r="E47" s="255"/>
      <c r="F47" s="255"/>
      <c r="G47" s="255"/>
    </row>
    <row r="48" spans="1:9">
      <c r="A48" s="20"/>
      <c r="D48" s="293"/>
      <c r="E48" s="255"/>
      <c r="F48" s="255"/>
      <c r="G48" s="255"/>
    </row>
    <row r="49" spans="1:7">
      <c r="A49" s="20"/>
      <c r="D49" s="293"/>
      <c r="E49" s="255"/>
      <c r="F49" s="255"/>
      <c r="G49" s="255"/>
    </row>
    <row r="50" spans="1:7">
      <c r="A50" s="20"/>
      <c r="D50" s="293"/>
      <c r="E50" s="255"/>
      <c r="F50" s="255"/>
      <c r="G50" s="255"/>
    </row>
    <row r="51" spans="1:7">
      <c r="A51" s="20"/>
      <c r="D51" s="293"/>
      <c r="E51" s="255"/>
      <c r="F51" s="255"/>
      <c r="G51" s="255"/>
    </row>
    <row r="52" spans="1:7">
      <c r="A52" s="20"/>
      <c r="D52" s="293"/>
      <c r="E52" s="255"/>
      <c r="F52" s="255"/>
      <c r="G52" s="255"/>
    </row>
    <row r="53" spans="1:7">
      <c r="A53" s="20"/>
      <c r="D53" s="293"/>
      <c r="E53" s="255"/>
      <c r="F53" s="255"/>
      <c r="G53" s="255"/>
    </row>
    <row r="54" spans="1:7">
      <c r="A54" s="20"/>
      <c r="D54" s="293"/>
      <c r="E54" s="255"/>
      <c r="F54" s="255"/>
      <c r="G54" s="255"/>
    </row>
    <row r="55" spans="1:7">
      <c r="A55" s="20"/>
      <c r="D55" s="293"/>
      <c r="E55" s="255"/>
      <c r="F55" s="255"/>
      <c r="G55" s="255"/>
    </row>
    <row r="56" spans="1:7">
      <c r="A56" s="20"/>
      <c r="D56" s="293"/>
      <c r="E56" s="255"/>
      <c r="F56" s="255"/>
      <c r="G56" s="255"/>
    </row>
    <row r="57" spans="1:7">
      <c r="A57" s="20"/>
      <c r="D57" s="293"/>
      <c r="E57" s="255"/>
      <c r="F57" s="255"/>
      <c r="G57" s="255"/>
    </row>
    <row r="58" spans="1:7">
      <c r="A58" s="20"/>
      <c r="D58" s="293"/>
      <c r="E58" s="255"/>
      <c r="F58" s="255"/>
      <c r="G58" s="255"/>
    </row>
    <row r="59" spans="1:7">
      <c r="A59" s="20"/>
      <c r="D59" s="293"/>
      <c r="E59" s="255"/>
      <c r="F59" s="255"/>
      <c r="G59" s="255"/>
    </row>
    <row r="60" spans="1:7">
      <c r="A60" s="20"/>
      <c r="D60" s="293"/>
      <c r="E60" s="255"/>
      <c r="F60" s="255"/>
      <c r="G60" s="255"/>
    </row>
    <row r="61" spans="1:7">
      <c r="A61" s="20"/>
      <c r="D61" s="293"/>
      <c r="E61" s="255"/>
      <c r="F61" s="255"/>
      <c r="G61" s="255"/>
    </row>
    <row r="62" spans="1:7">
      <c r="A62" s="20"/>
      <c r="D62" s="293"/>
      <c r="E62" s="255"/>
      <c r="F62" s="255"/>
      <c r="G62" s="255"/>
    </row>
    <row r="63" spans="1:7">
      <c r="A63" s="20"/>
      <c r="D63" s="293"/>
      <c r="E63" s="255"/>
      <c r="F63" s="255"/>
      <c r="G63" s="255"/>
    </row>
    <row r="64" spans="1:7">
      <c r="A64" s="20"/>
      <c r="D64" s="293"/>
      <c r="E64" s="255"/>
      <c r="F64" s="255"/>
      <c r="G64" s="255"/>
    </row>
    <row r="65" spans="1:7">
      <c r="A65" s="20"/>
      <c r="D65" s="293"/>
      <c r="E65" s="255"/>
      <c r="F65" s="255"/>
      <c r="G65" s="255"/>
    </row>
    <row r="66" spans="1:7">
      <c r="A66" s="20"/>
      <c r="D66" s="293"/>
      <c r="E66" s="255"/>
      <c r="F66" s="255"/>
      <c r="G66" s="255"/>
    </row>
    <row r="67" spans="1:7">
      <c r="A67" s="20"/>
      <c r="D67" s="293"/>
      <c r="E67" s="255"/>
      <c r="F67" s="255"/>
      <c r="G67" s="255"/>
    </row>
    <row r="68" spans="1:7">
      <c r="A68" s="20"/>
      <c r="D68" s="293"/>
      <c r="E68" s="255"/>
      <c r="F68" s="255"/>
      <c r="G68" s="255"/>
    </row>
    <row r="69" spans="1:7">
      <c r="A69" s="20"/>
      <c r="D69" s="293"/>
      <c r="E69" s="255"/>
      <c r="F69" s="255"/>
      <c r="G69" s="255"/>
    </row>
    <row r="70" spans="1:7">
      <c r="A70" s="20"/>
      <c r="D70" s="293"/>
      <c r="E70" s="255"/>
      <c r="F70" s="255"/>
      <c r="G70" s="255"/>
    </row>
    <row r="71" spans="1:7">
      <c r="A71" s="20"/>
      <c r="D71" s="293"/>
      <c r="E71" s="255"/>
      <c r="F71" s="255"/>
      <c r="G71" s="255"/>
    </row>
    <row r="72" spans="1:7">
      <c r="A72" s="20"/>
      <c r="D72" s="293"/>
      <c r="E72" s="255"/>
      <c r="F72" s="255"/>
      <c r="G72" s="255"/>
    </row>
    <row r="73" spans="1:7">
      <c r="A73" s="20"/>
      <c r="D73" s="293"/>
      <c r="E73" s="255"/>
      <c r="F73" s="255"/>
      <c r="G73" s="255"/>
    </row>
    <row r="74" spans="1:7">
      <c r="A74" s="20"/>
      <c r="D74" s="293"/>
      <c r="E74" s="255"/>
      <c r="F74" s="255"/>
      <c r="G74" s="255"/>
    </row>
    <row r="75" spans="1:7">
      <c r="A75" s="20"/>
      <c r="D75" s="293"/>
      <c r="E75" s="255"/>
      <c r="F75" s="255"/>
      <c r="G75" s="255"/>
    </row>
    <row r="76" spans="1:7">
      <c r="A76" s="20"/>
      <c r="D76" s="293"/>
      <c r="E76" s="255"/>
      <c r="F76" s="255"/>
      <c r="G76" s="255"/>
    </row>
    <row r="77" spans="1:7">
      <c r="A77" s="20"/>
      <c r="D77" s="293"/>
      <c r="E77" s="255"/>
      <c r="F77" s="255"/>
      <c r="G77" s="255"/>
    </row>
    <row r="78" spans="1:7">
      <c r="A78" s="20"/>
      <c r="D78" s="293"/>
      <c r="E78" s="255"/>
      <c r="F78" s="255"/>
      <c r="G78" s="255"/>
    </row>
    <row r="79" spans="1:7">
      <c r="A79" s="20"/>
      <c r="D79" s="293"/>
      <c r="E79" s="255"/>
      <c r="F79" s="255"/>
      <c r="G79" s="255"/>
    </row>
    <row r="80" spans="1:7">
      <c r="A80" s="20"/>
      <c r="D80" s="293"/>
      <c r="E80" s="255"/>
      <c r="F80" s="255"/>
      <c r="G80" s="255"/>
    </row>
    <row r="81" spans="1:7">
      <c r="A81" s="20"/>
      <c r="D81" s="293"/>
      <c r="E81" s="255"/>
      <c r="F81" s="255"/>
      <c r="G81" s="255"/>
    </row>
    <row r="82" spans="1:7">
      <c r="A82" s="20"/>
      <c r="D82" s="293"/>
      <c r="E82" s="255"/>
      <c r="F82" s="255"/>
      <c r="G82" s="255"/>
    </row>
    <row r="83" spans="1:7">
      <c r="A83" s="20"/>
      <c r="D83" s="293"/>
      <c r="E83" s="255"/>
      <c r="F83" s="255"/>
      <c r="G83" s="255"/>
    </row>
    <row r="84" spans="1:7">
      <c r="A84" s="20"/>
      <c r="D84" s="293"/>
      <c r="E84" s="255"/>
      <c r="F84" s="255"/>
      <c r="G84" s="255"/>
    </row>
    <row r="85" spans="1:7">
      <c r="A85" s="20"/>
      <c r="D85" s="293"/>
      <c r="E85" s="255"/>
      <c r="F85" s="255"/>
      <c r="G85" s="255"/>
    </row>
    <row r="86" spans="1:7">
      <c r="A86" s="20"/>
      <c r="D86" s="293"/>
      <c r="E86" s="255"/>
      <c r="F86" s="255"/>
      <c r="G86" s="255"/>
    </row>
    <row r="87" spans="1:7">
      <c r="A87" s="20"/>
      <c r="D87" s="293"/>
      <c r="E87" s="255"/>
      <c r="F87" s="255"/>
      <c r="G87" s="255"/>
    </row>
    <row r="88" spans="1:7">
      <c r="A88" s="20"/>
      <c r="D88" s="293"/>
      <c r="E88" s="255"/>
      <c r="F88" s="255"/>
      <c r="G88" s="255"/>
    </row>
    <row r="89" spans="1:7">
      <c r="A89" s="20"/>
      <c r="D89" s="293"/>
      <c r="E89" s="255"/>
      <c r="F89" s="255"/>
      <c r="G89" s="255"/>
    </row>
    <row r="90" spans="1:7">
      <c r="A90" s="20"/>
      <c r="D90" s="293"/>
      <c r="E90" s="255"/>
      <c r="F90" s="255"/>
      <c r="G90" s="255"/>
    </row>
    <row r="91" spans="1:7">
      <c r="A91" s="20"/>
      <c r="D91" s="293"/>
      <c r="E91" s="255"/>
      <c r="F91" s="255"/>
      <c r="G91" s="255"/>
    </row>
    <row r="92" spans="1:7">
      <c r="A92" s="20"/>
      <c r="D92" s="293"/>
      <c r="E92" s="255"/>
      <c r="F92" s="255"/>
      <c r="G92" s="255"/>
    </row>
    <row r="93" spans="1:7">
      <c r="A93" s="20"/>
      <c r="D93" s="293"/>
      <c r="E93" s="255"/>
      <c r="F93" s="255"/>
      <c r="G93" s="255"/>
    </row>
    <row r="94" spans="1:7">
      <c r="A94" s="20"/>
      <c r="D94" s="293"/>
      <c r="E94" s="255"/>
      <c r="F94" s="255"/>
      <c r="G94" s="255"/>
    </row>
    <row r="95" spans="1:7">
      <c r="A95" s="20"/>
    </row>
    <row r="96" spans="1:7">
      <c r="A96" s="20"/>
    </row>
    <row r="97" spans="1:1">
      <c r="A97" s="311"/>
    </row>
    <row r="98" spans="1:1">
      <c r="A98" s="311"/>
    </row>
    <row r="99" spans="1:1">
      <c r="A99" s="311"/>
    </row>
    <row r="100" spans="1:1">
      <c r="A100" s="311"/>
    </row>
    <row r="101" spans="1:1">
      <c r="A101" s="311"/>
    </row>
    <row r="102" spans="1:1">
      <c r="A102" s="311"/>
    </row>
    <row r="103" spans="1:1">
      <c r="A103" s="311"/>
    </row>
    <row r="104" spans="1:1">
      <c r="A104" s="311"/>
    </row>
    <row r="105" spans="1:1">
      <c r="A105" s="311"/>
    </row>
    <row r="106" spans="1:1">
      <c r="A106" s="311"/>
    </row>
    <row r="107" spans="1:1">
      <c r="A107" s="311"/>
    </row>
    <row r="108" spans="1:1">
      <c r="A108" s="311"/>
    </row>
    <row r="109" spans="1:1">
      <c r="A109" s="311"/>
    </row>
    <row r="110" spans="1:1">
      <c r="A110" s="311"/>
    </row>
    <row r="111" spans="1:1">
      <c r="A111" s="311"/>
    </row>
    <row r="112" spans="1:1">
      <c r="A112" s="311"/>
    </row>
    <row r="113" spans="1:1">
      <c r="A113" s="311"/>
    </row>
    <row r="114" spans="1:1">
      <c r="A114" s="311"/>
    </row>
    <row r="115" spans="1:1">
      <c r="A115" s="311"/>
    </row>
    <row r="116" spans="1:1">
      <c r="A116" s="311"/>
    </row>
    <row r="117" spans="1:1">
      <c r="A117" s="311"/>
    </row>
    <row r="118" spans="1:1">
      <c r="A118" s="311"/>
    </row>
    <row r="119" spans="1:1">
      <c r="A119" s="311"/>
    </row>
    <row r="120" spans="1:1">
      <c r="A120" s="311"/>
    </row>
    <row r="121" spans="1:1">
      <c r="A121" s="311"/>
    </row>
    <row r="122" spans="1:1">
      <c r="A122" s="311"/>
    </row>
    <row r="123" spans="1:1">
      <c r="A123" s="311"/>
    </row>
    <row r="124" spans="1:1">
      <c r="A124" s="311"/>
    </row>
    <row r="125" spans="1:1">
      <c r="A125" s="311"/>
    </row>
    <row r="126" spans="1:1">
      <c r="A126" s="311"/>
    </row>
    <row r="127" spans="1:1">
      <c r="A127" s="311"/>
    </row>
    <row r="128" spans="1:1">
      <c r="A128" s="311"/>
    </row>
    <row r="129" spans="1:1">
      <c r="A129" s="311"/>
    </row>
    <row r="130" spans="1:1">
      <c r="A130" s="311"/>
    </row>
    <row r="131" spans="1:1">
      <c r="A131" s="311"/>
    </row>
    <row r="132" spans="1:1">
      <c r="A132" s="311"/>
    </row>
    <row r="133" spans="1:1">
      <c r="A133" s="311"/>
    </row>
    <row r="134" spans="1:1">
      <c r="A134" s="311"/>
    </row>
    <row r="135" spans="1:1">
      <c r="A135" s="311"/>
    </row>
    <row r="136" spans="1:1">
      <c r="A136" s="311"/>
    </row>
    <row r="137" spans="1:1">
      <c r="A137" s="311"/>
    </row>
    <row r="138" spans="1:1">
      <c r="A138" s="311"/>
    </row>
    <row r="139" spans="1:1">
      <c r="A139" s="311"/>
    </row>
    <row r="140" spans="1:1">
      <c r="A140" s="311"/>
    </row>
    <row r="141" spans="1:1">
      <c r="A141" s="311"/>
    </row>
    <row r="142" spans="1:1">
      <c r="A142" s="311"/>
    </row>
    <row r="143" spans="1:1">
      <c r="A143" s="311"/>
    </row>
    <row r="144" spans="1:1">
      <c r="A144" s="311"/>
    </row>
    <row r="145" spans="1:1">
      <c r="A145" s="311"/>
    </row>
    <row r="146" spans="1:1">
      <c r="A146" s="311"/>
    </row>
    <row r="147" spans="1:1">
      <c r="A147" s="311"/>
    </row>
    <row r="148" spans="1:1">
      <c r="A148" s="311"/>
    </row>
    <row r="149" spans="1:1">
      <c r="A149" s="311"/>
    </row>
    <row r="150" spans="1:1">
      <c r="A150" s="311"/>
    </row>
    <row r="151" spans="1:1">
      <c r="A151" s="311"/>
    </row>
    <row r="152" spans="1:1">
      <c r="A152" s="311"/>
    </row>
    <row r="153" spans="1:1">
      <c r="A153" s="311"/>
    </row>
    <row r="154" spans="1:1">
      <c r="A154" s="311"/>
    </row>
    <row r="155" spans="1:1">
      <c r="A155" s="311"/>
    </row>
    <row r="156" spans="1:1">
      <c r="A156" s="311"/>
    </row>
    <row r="157" spans="1:1">
      <c r="A157" s="311"/>
    </row>
    <row r="158" spans="1:1">
      <c r="A158" s="311"/>
    </row>
    <row r="159" spans="1:1">
      <c r="A159" s="311"/>
    </row>
    <row r="160" spans="1:1">
      <c r="A160" s="311"/>
    </row>
    <row r="161" spans="1:1">
      <c r="A161" s="311"/>
    </row>
    <row r="162" spans="1:1">
      <c r="A162" s="311"/>
    </row>
    <row r="163" spans="1:1">
      <c r="A163" s="311"/>
    </row>
    <row r="164" spans="1:1">
      <c r="A164" s="311"/>
    </row>
    <row r="165" spans="1:1">
      <c r="A165" s="311"/>
    </row>
    <row r="166" spans="1:1">
      <c r="A166" s="311"/>
    </row>
    <row r="167" spans="1:1">
      <c r="A167" s="311"/>
    </row>
    <row r="168" spans="1:1">
      <c r="A168" s="311"/>
    </row>
    <row r="169" spans="1:1">
      <c r="A169" s="311"/>
    </row>
    <row r="170" spans="1:1">
      <c r="A170" s="311"/>
    </row>
    <row r="171" spans="1:1">
      <c r="A171" s="311"/>
    </row>
    <row r="172" spans="1:1">
      <c r="A172" s="311"/>
    </row>
    <row r="173" spans="1:1">
      <c r="A173" s="311"/>
    </row>
    <row r="174" spans="1:1">
      <c r="A174" s="311"/>
    </row>
    <row r="175" spans="1:1">
      <c r="A175" s="311"/>
    </row>
    <row r="176" spans="1:1">
      <c r="A176" s="311"/>
    </row>
    <row r="177" spans="1:1">
      <c r="A177" s="311"/>
    </row>
    <row r="178" spans="1:1">
      <c r="A178" s="311"/>
    </row>
    <row r="179" spans="1:1">
      <c r="A179" s="311"/>
    </row>
    <row r="180" spans="1:1">
      <c r="A180" s="311"/>
    </row>
    <row r="181" spans="1:1">
      <c r="A181" s="311"/>
    </row>
    <row r="182" spans="1:1">
      <c r="A182" s="311"/>
    </row>
    <row r="183" spans="1:1">
      <c r="A183" s="311"/>
    </row>
    <row r="184" spans="1:1">
      <c r="A184" s="311"/>
    </row>
    <row r="185" spans="1:1">
      <c r="A185" s="311"/>
    </row>
    <row r="186" spans="1:1">
      <c r="A186" s="311"/>
    </row>
    <row r="187" spans="1:1">
      <c r="A187" s="311"/>
    </row>
    <row r="188" spans="1:1">
      <c r="A188" s="311"/>
    </row>
    <row r="189" spans="1:1">
      <c r="A189" s="311"/>
    </row>
    <row r="190" spans="1:1">
      <c r="A190" s="311"/>
    </row>
    <row r="191" spans="1:1">
      <c r="A191" s="311"/>
    </row>
    <row r="192" spans="1:1">
      <c r="A192" s="311"/>
    </row>
    <row r="193" spans="1:1">
      <c r="A193" s="311"/>
    </row>
    <row r="194" spans="1:1">
      <c r="A194" s="311"/>
    </row>
    <row r="195" spans="1:1">
      <c r="A195" s="311"/>
    </row>
    <row r="196" spans="1:1">
      <c r="A196" s="311"/>
    </row>
    <row r="197" spans="1:1">
      <c r="A197" s="311"/>
    </row>
    <row r="198" spans="1:1">
      <c r="A198" s="311"/>
    </row>
    <row r="199" spans="1:1">
      <c r="A199" s="311"/>
    </row>
    <row r="200" spans="1:1">
      <c r="A200" s="311"/>
    </row>
    <row r="201" spans="1:1">
      <c r="A201" s="311"/>
    </row>
    <row r="202" spans="1:1">
      <c r="A202" s="311"/>
    </row>
    <row r="203" spans="1:1">
      <c r="A203" s="311"/>
    </row>
    <row r="204" spans="1:1">
      <c r="A204" s="311"/>
    </row>
    <row r="205" spans="1:1">
      <c r="A205" s="311"/>
    </row>
    <row r="206" spans="1:1">
      <c r="A206" s="311"/>
    </row>
    <row r="207" spans="1:1">
      <c r="A207" s="311"/>
    </row>
    <row r="208" spans="1:1">
      <c r="A208" s="311"/>
    </row>
    <row r="209" spans="1:1">
      <c r="A209" s="311"/>
    </row>
    <row r="210" spans="1:1">
      <c r="A210" s="311"/>
    </row>
    <row r="211" spans="1:1">
      <c r="A211" s="311"/>
    </row>
    <row r="212" spans="1:1">
      <c r="A212" s="311"/>
    </row>
    <row r="213" spans="1:1">
      <c r="A213" s="311"/>
    </row>
    <row r="214" spans="1:1">
      <c r="A214" s="311"/>
    </row>
    <row r="215" spans="1:1">
      <c r="A215" s="311"/>
    </row>
    <row r="216" spans="1:1">
      <c r="A216" s="311"/>
    </row>
    <row r="217" spans="1:1">
      <c r="A217" s="311"/>
    </row>
    <row r="218" spans="1:1">
      <c r="A218" s="311"/>
    </row>
    <row r="219" spans="1:1">
      <c r="A219" s="311"/>
    </row>
    <row r="220" spans="1:1">
      <c r="A220" s="311"/>
    </row>
    <row r="221" spans="1:1">
      <c r="A221" s="311"/>
    </row>
    <row r="222" spans="1:1">
      <c r="A222" s="311"/>
    </row>
    <row r="223" spans="1:1">
      <c r="A223" s="311"/>
    </row>
    <row r="224" spans="1:1">
      <c r="A224" s="311"/>
    </row>
    <row r="225" spans="1:1">
      <c r="A225" s="311"/>
    </row>
    <row r="226" spans="1:1">
      <c r="A226" s="311"/>
    </row>
    <row r="227" spans="1:1">
      <c r="A227" s="311"/>
    </row>
    <row r="228" spans="1:1">
      <c r="A228" s="311"/>
    </row>
    <row r="229" spans="1:1">
      <c r="A229" s="311"/>
    </row>
    <row r="230" spans="1:1">
      <c r="A230" s="311"/>
    </row>
    <row r="231" spans="1:1">
      <c r="A231" s="311"/>
    </row>
    <row r="232" spans="1:1">
      <c r="A232" s="311"/>
    </row>
    <row r="233" spans="1:1">
      <c r="A233" s="311"/>
    </row>
    <row r="234" spans="1:1">
      <c r="A234" s="311"/>
    </row>
    <row r="235" spans="1:1">
      <c r="A235" s="311"/>
    </row>
    <row r="236" spans="1:1">
      <c r="A236" s="311"/>
    </row>
    <row r="237" spans="1:1">
      <c r="A237" s="311"/>
    </row>
    <row r="238" spans="1:1">
      <c r="A238" s="311"/>
    </row>
    <row r="239" spans="1:1">
      <c r="A239" s="311"/>
    </row>
    <row r="240" spans="1:1">
      <c r="A240" s="311"/>
    </row>
    <row r="241" spans="1:1">
      <c r="A241" s="311"/>
    </row>
    <row r="242" spans="1:1">
      <c r="A242" s="311"/>
    </row>
    <row r="243" spans="1:1">
      <c r="A243" s="311"/>
    </row>
    <row r="244" spans="1:1">
      <c r="A244" s="311"/>
    </row>
    <row r="245" spans="1:1">
      <c r="A245" s="311"/>
    </row>
    <row r="246" spans="1:1">
      <c r="A246" s="311"/>
    </row>
    <row r="247" spans="1:1">
      <c r="A247" s="311"/>
    </row>
    <row r="248" spans="1:1">
      <c r="A248" s="311"/>
    </row>
    <row r="249" spans="1:1">
      <c r="A249" s="311"/>
    </row>
    <row r="250" spans="1:1">
      <c r="A250" s="311"/>
    </row>
    <row r="251" spans="1:1">
      <c r="A251" s="311"/>
    </row>
    <row r="252" spans="1:1">
      <c r="A252" s="311"/>
    </row>
    <row r="253" spans="1:1">
      <c r="A253" s="311"/>
    </row>
    <row r="254" spans="1:1">
      <c r="A254" s="311"/>
    </row>
    <row r="255" spans="1:1">
      <c r="A255" s="311"/>
    </row>
    <row r="256" spans="1:1">
      <c r="A256" s="311"/>
    </row>
    <row r="257" spans="1:1">
      <c r="A257" s="311"/>
    </row>
    <row r="258" spans="1:1">
      <c r="A258" s="311"/>
    </row>
    <row r="259" spans="1:1">
      <c r="A259" s="311"/>
    </row>
    <row r="260" spans="1:1">
      <c r="A260" s="311"/>
    </row>
    <row r="261" spans="1:1">
      <c r="A261" s="311"/>
    </row>
    <row r="262" spans="1:1">
      <c r="A262" s="311"/>
    </row>
    <row r="263" spans="1:1">
      <c r="A263" s="311"/>
    </row>
  </sheetData>
  <mergeCells count="5">
    <mergeCell ref="F40:G40"/>
    <mergeCell ref="F39:G39"/>
    <mergeCell ref="B39:D39"/>
    <mergeCell ref="B40:D40"/>
    <mergeCell ref="A2:G2"/>
  </mergeCells>
  <pageMargins left="0.59055118110236227" right="0.59055118110236227" top="0.98425196850393704" bottom="0.59055118110236227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184"/>
  <sheetViews>
    <sheetView view="pageBreakPreview" zoomScale="55" zoomScaleNormal="75" zoomScaleSheetLayoutView="55" workbookViewId="0">
      <selection activeCell="E17" sqref="E17"/>
    </sheetView>
  </sheetViews>
  <sheetFormatPr defaultColWidth="9.140625" defaultRowHeight="18.75"/>
  <cols>
    <col min="1" max="1" width="80.140625" style="2" customWidth="1"/>
    <col min="2" max="2" width="12.7109375" style="5" customWidth="1"/>
    <col min="3" max="4" width="25.7109375" style="5" customWidth="1"/>
    <col min="5" max="6" width="22.85546875" style="5" customWidth="1"/>
    <col min="7" max="8" width="23.140625" style="5" customWidth="1"/>
    <col min="9" max="9" width="9.5703125" style="2" customWidth="1"/>
    <col min="10" max="10" width="9.85546875" style="2" customWidth="1"/>
    <col min="11" max="16384" width="9.140625" style="2"/>
  </cols>
  <sheetData>
    <row r="1" spans="1:9" ht="20.25">
      <c r="H1" s="72" t="s">
        <v>348</v>
      </c>
    </row>
    <row r="2" spans="1:9" ht="39" customHeight="1">
      <c r="A2" s="593" t="s">
        <v>127</v>
      </c>
      <c r="B2" s="593"/>
      <c r="C2" s="593"/>
      <c r="D2" s="593"/>
      <c r="E2" s="593"/>
      <c r="F2" s="593"/>
      <c r="G2" s="593"/>
      <c r="H2" s="593"/>
    </row>
    <row r="3" spans="1:9" ht="30" customHeight="1">
      <c r="A3" s="595" t="s">
        <v>386</v>
      </c>
      <c r="B3" s="595"/>
      <c r="C3" s="595"/>
      <c r="D3" s="595"/>
      <c r="E3" s="595"/>
      <c r="F3" s="595"/>
      <c r="G3" s="595"/>
      <c r="H3" s="595"/>
    </row>
    <row r="4" spans="1:9" ht="58.5" customHeight="1">
      <c r="A4" s="591" t="s">
        <v>155</v>
      </c>
      <c r="B4" s="594" t="s">
        <v>18</v>
      </c>
      <c r="C4" s="594" t="s">
        <v>136</v>
      </c>
      <c r="D4" s="594"/>
      <c r="E4" s="596" t="s">
        <v>502</v>
      </c>
      <c r="F4" s="596"/>
      <c r="G4" s="596"/>
      <c r="H4" s="596"/>
    </row>
    <row r="5" spans="1:9" ht="68.25" customHeight="1">
      <c r="A5" s="592"/>
      <c r="B5" s="594"/>
      <c r="C5" s="256" t="s">
        <v>500</v>
      </c>
      <c r="D5" s="256" t="s">
        <v>501</v>
      </c>
      <c r="E5" s="73" t="s">
        <v>146</v>
      </c>
      <c r="F5" s="73" t="s">
        <v>142</v>
      </c>
      <c r="G5" s="74" t="s">
        <v>152</v>
      </c>
      <c r="H5" s="74" t="s">
        <v>153</v>
      </c>
    </row>
    <row r="6" spans="1:9" ht="33.75" customHeight="1">
      <c r="A6" s="75">
        <v>1</v>
      </c>
      <c r="B6" s="73">
        <v>2</v>
      </c>
      <c r="C6" s="75">
        <v>3</v>
      </c>
      <c r="D6" s="73">
        <v>4</v>
      </c>
      <c r="E6" s="75">
        <v>5</v>
      </c>
      <c r="F6" s="73">
        <v>6</v>
      </c>
      <c r="G6" s="75">
        <v>7</v>
      </c>
      <c r="H6" s="73">
        <v>8</v>
      </c>
    </row>
    <row r="7" spans="1:9" s="3" customFormat="1" ht="71.25" customHeight="1">
      <c r="A7" s="76" t="s">
        <v>69</v>
      </c>
      <c r="B7" s="102">
        <v>4000</v>
      </c>
      <c r="C7" s="78">
        <f>SUM(C8:C13)</f>
        <v>0</v>
      </c>
      <c r="D7" s="78">
        <f>SUM(D8:D13)</f>
        <v>0</v>
      </c>
      <c r="E7" s="78">
        <f>SUM(E8:E13)</f>
        <v>43</v>
      </c>
      <c r="F7" s="78">
        <f>SUM(F8:F13)</f>
        <v>0</v>
      </c>
      <c r="G7" s="78">
        <f>F7-E7</f>
        <v>-43</v>
      </c>
      <c r="H7" s="224">
        <f>(F7/E7)*100</f>
        <v>0</v>
      </c>
    </row>
    <row r="8" spans="1:9" ht="62.25" customHeight="1">
      <c r="A8" s="80" t="s">
        <v>1</v>
      </c>
      <c r="B8" s="100" t="s">
        <v>130</v>
      </c>
      <c r="C8" s="82"/>
      <c r="D8" s="82"/>
      <c r="E8" s="82"/>
      <c r="F8" s="82"/>
      <c r="G8" s="82">
        <f t="shared" ref="G8:G13" si="0">F8-E8</f>
        <v>0</v>
      </c>
      <c r="H8" s="144" t="e">
        <f t="shared" ref="H8:H13" si="1">(F8/E8)*100</f>
        <v>#DIV/0!</v>
      </c>
    </row>
    <row r="9" spans="1:9" ht="57.75" customHeight="1">
      <c r="A9" s="80" t="s">
        <v>2</v>
      </c>
      <c r="B9" s="100">
        <v>4020</v>
      </c>
      <c r="C9" s="457"/>
      <c r="D9" s="457"/>
      <c r="E9" s="457">
        <v>43</v>
      </c>
      <c r="F9" s="82"/>
      <c r="G9" s="82">
        <f t="shared" si="0"/>
        <v>-43</v>
      </c>
      <c r="H9" s="83">
        <f t="shared" si="1"/>
        <v>0</v>
      </c>
    </row>
    <row r="10" spans="1:9" ht="70.5" customHeight="1">
      <c r="A10" s="80" t="s">
        <v>28</v>
      </c>
      <c r="B10" s="100">
        <v>4030</v>
      </c>
      <c r="C10" s="457"/>
      <c r="D10" s="457"/>
      <c r="E10" s="457"/>
      <c r="F10" s="82"/>
      <c r="G10" s="82">
        <f t="shared" si="0"/>
        <v>0</v>
      </c>
      <c r="H10" s="144" t="e">
        <f t="shared" si="1"/>
        <v>#DIV/0!</v>
      </c>
    </row>
    <row r="11" spans="1:9" ht="59.25" customHeight="1">
      <c r="A11" s="80" t="s">
        <v>3</v>
      </c>
      <c r="B11" s="100">
        <v>4040</v>
      </c>
      <c r="C11" s="82"/>
      <c r="D11" s="82"/>
      <c r="E11" s="82"/>
      <c r="F11" s="82"/>
      <c r="G11" s="82">
        <f t="shared" si="0"/>
        <v>0</v>
      </c>
      <c r="H11" s="144" t="e">
        <f t="shared" si="1"/>
        <v>#DIV/0!</v>
      </c>
    </row>
    <row r="12" spans="1:9" ht="70.5" customHeight="1">
      <c r="A12" s="80" t="s">
        <v>60</v>
      </c>
      <c r="B12" s="100">
        <v>4050</v>
      </c>
      <c r="C12" s="82"/>
      <c r="D12" s="82"/>
      <c r="E12" s="82"/>
      <c r="F12" s="82"/>
      <c r="G12" s="82">
        <f t="shared" si="0"/>
        <v>0</v>
      </c>
      <c r="H12" s="144" t="e">
        <f t="shared" si="1"/>
        <v>#DIV/0!</v>
      </c>
    </row>
    <row r="13" spans="1:9" ht="59.25" customHeight="1">
      <c r="A13" s="80" t="s">
        <v>203</v>
      </c>
      <c r="B13" s="100">
        <v>4060</v>
      </c>
      <c r="C13" s="82"/>
      <c r="D13" s="82"/>
      <c r="E13" s="82"/>
      <c r="F13" s="82">
        <v>0</v>
      </c>
      <c r="G13" s="82">
        <f t="shared" si="0"/>
        <v>0</v>
      </c>
      <c r="H13" s="144" t="e">
        <f t="shared" si="1"/>
        <v>#DIV/0!</v>
      </c>
    </row>
    <row r="14" spans="1:9" ht="20.25">
      <c r="A14" s="87"/>
      <c r="B14" s="87"/>
      <c r="C14" s="87"/>
      <c r="D14" s="87"/>
      <c r="E14" s="87"/>
      <c r="F14" s="87"/>
      <c r="G14" s="87"/>
      <c r="H14" s="87"/>
    </row>
    <row r="15" spans="1:9" ht="20.25">
      <c r="A15" s="87"/>
      <c r="B15" s="87"/>
      <c r="C15" s="87"/>
      <c r="D15" s="87"/>
      <c r="E15" s="87"/>
      <c r="F15" s="87"/>
      <c r="G15" s="87"/>
      <c r="H15" s="87"/>
    </row>
    <row r="16" spans="1:9" s="1" customFormat="1" ht="19.5" customHeight="1">
      <c r="A16" s="101"/>
      <c r="B16" s="97"/>
      <c r="C16" s="97"/>
      <c r="D16" s="97"/>
      <c r="E16" s="97"/>
      <c r="F16" s="97"/>
      <c r="G16" s="97"/>
      <c r="H16" s="97"/>
      <c r="I16" s="2"/>
    </row>
    <row r="17" spans="1:8" s="332" customFormat="1" ht="54" customHeight="1">
      <c r="A17" s="328" t="s">
        <v>445</v>
      </c>
      <c r="B17" s="329"/>
      <c r="C17" s="590" t="s">
        <v>138</v>
      </c>
      <c r="D17" s="590"/>
      <c r="E17" s="330"/>
      <c r="F17" s="562" t="s">
        <v>496</v>
      </c>
      <c r="G17" s="562"/>
      <c r="H17" s="331"/>
    </row>
    <row r="18" spans="1:8" s="333" customFormat="1" ht="37.5" customHeight="1">
      <c r="A18" s="317" t="s">
        <v>65</v>
      </c>
      <c r="B18" s="316"/>
      <c r="C18" s="551" t="s">
        <v>66</v>
      </c>
      <c r="D18" s="551"/>
      <c r="E18" s="316"/>
      <c r="F18" s="547" t="s">
        <v>174</v>
      </c>
      <c r="G18" s="547"/>
      <c r="H18" s="319"/>
    </row>
    <row r="19" spans="1:8">
      <c r="A19" s="8"/>
    </row>
    <row r="20" spans="1:8">
      <c r="A20" s="8"/>
    </row>
    <row r="21" spans="1:8">
      <c r="A21" s="8"/>
    </row>
    <row r="22" spans="1:8">
      <c r="A22" s="8"/>
    </row>
    <row r="23" spans="1:8">
      <c r="A23" s="8"/>
    </row>
    <row r="24" spans="1:8">
      <c r="A24" s="8"/>
    </row>
    <row r="25" spans="1:8">
      <c r="A25" s="8"/>
    </row>
    <row r="26" spans="1:8">
      <c r="A26" s="8"/>
    </row>
    <row r="27" spans="1:8">
      <c r="A27" s="8"/>
    </row>
    <row r="28" spans="1:8">
      <c r="A28" s="8"/>
    </row>
    <row r="29" spans="1:8">
      <c r="A29" s="8"/>
    </row>
    <row r="30" spans="1:8">
      <c r="A30" s="8"/>
    </row>
    <row r="31" spans="1:8">
      <c r="A31" s="8"/>
    </row>
    <row r="32" spans="1:8">
      <c r="A32" s="8"/>
    </row>
    <row r="33" spans="1:1">
      <c r="A33" s="8"/>
    </row>
    <row r="34" spans="1:1">
      <c r="A34" s="8"/>
    </row>
    <row r="35" spans="1:1">
      <c r="A35" s="8"/>
    </row>
    <row r="36" spans="1:1">
      <c r="A36" s="8"/>
    </row>
    <row r="37" spans="1:1">
      <c r="A37" s="8"/>
    </row>
    <row r="38" spans="1:1">
      <c r="A38" s="8"/>
    </row>
    <row r="39" spans="1:1">
      <c r="A39" s="8"/>
    </row>
    <row r="40" spans="1:1">
      <c r="A40" s="8"/>
    </row>
    <row r="41" spans="1:1">
      <c r="A41" s="8"/>
    </row>
    <row r="42" spans="1:1">
      <c r="A42" s="8"/>
    </row>
    <row r="43" spans="1:1">
      <c r="A43" s="8"/>
    </row>
    <row r="44" spans="1:1">
      <c r="A44" s="8"/>
    </row>
    <row r="45" spans="1:1">
      <c r="A45" s="8"/>
    </row>
    <row r="46" spans="1:1">
      <c r="A46" s="8"/>
    </row>
    <row r="47" spans="1:1">
      <c r="A47" s="8"/>
    </row>
    <row r="48" spans="1:1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8"/>
    </row>
    <row r="58" spans="1:1">
      <c r="A58" s="8"/>
    </row>
    <row r="59" spans="1:1">
      <c r="A59" s="8"/>
    </row>
    <row r="60" spans="1:1">
      <c r="A60" s="8"/>
    </row>
    <row r="61" spans="1:1">
      <c r="A61" s="8"/>
    </row>
    <row r="62" spans="1:1">
      <c r="A62" s="8"/>
    </row>
    <row r="63" spans="1:1">
      <c r="A63" s="8"/>
    </row>
    <row r="64" spans="1:1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72" spans="1:1">
      <c r="A72" s="8"/>
    </row>
    <row r="73" spans="1:1">
      <c r="A73" s="8"/>
    </row>
    <row r="74" spans="1:1">
      <c r="A74" s="8"/>
    </row>
    <row r="75" spans="1:1">
      <c r="A75" s="8"/>
    </row>
    <row r="76" spans="1:1">
      <c r="A76" s="8"/>
    </row>
    <row r="77" spans="1:1">
      <c r="A77" s="8"/>
    </row>
    <row r="78" spans="1:1">
      <c r="A78" s="8"/>
    </row>
    <row r="79" spans="1:1">
      <c r="A79" s="8"/>
    </row>
    <row r="80" spans="1:1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  <row r="91" spans="1:1">
      <c r="A91" s="8"/>
    </row>
    <row r="92" spans="1:1">
      <c r="A92" s="8"/>
    </row>
    <row r="93" spans="1:1">
      <c r="A93" s="8"/>
    </row>
    <row r="94" spans="1:1">
      <c r="A94" s="8"/>
    </row>
    <row r="95" spans="1:1">
      <c r="A95" s="8"/>
    </row>
    <row r="96" spans="1:1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  <row r="112" spans="1:1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  <row r="119" spans="1:1">
      <c r="A119" s="8"/>
    </row>
    <row r="120" spans="1:1">
      <c r="A120" s="8"/>
    </row>
    <row r="121" spans="1:1">
      <c r="A121" s="8"/>
    </row>
    <row r="122" spans="1:1">
      <c r="A122" s="8"/>
    </row>
    <row r="123" spans="1:1">
      <c r="A123" s="8"/>
    </row>
    <row r="124" spans="1:1">
      <c r="A124" s="8"/>
    </row>
    <row r="125" spans="1:1">
      <c r="A125" s="8"/>
    </row>
    <row r="126" spans="1:1">
      <c r="A126" s="8"/>
    </row>
    <row r="127" spans="1:1">
      <c r="A127" s="8"/>
    </row>
    <row r="128" spans="1: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</sheetData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ageMargins left="0.59055118110236227" right="0.59055118110236227" top="0.98425196850393704" bottom="0.59055118110236227" header="0.27559055118110237" footer="0.19685039370078741"/>
  <pageSetup paperSize="9" scale="55" firstPageNumber="9" orientation="landscape" useFirstPageNumber="1" r:id="rId1"/>
  <headerFooter alignWithMargins="0"/>
  <ignoredErrors>
    <ignoredError sqref="B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L236"/>
  <sheetViews>
    <sheetView view="pageBreakPreview" topLeftCell="A2" zoomScale="87" zoomScaleSheetLayoutView="87" workbookViewId="0">
      <selection activeCell="A10" sqref="A10"/>
    </sheetView>
  </sheetViews>
  <sheetFormatPr defaultColWidth="9.140625" defaultRowHeight="18.75"/>
  <cols>
    <col min="1" max="1" width="67.85546875" style="286" customWidth="1"/>
    <col min="2" max="2" width="16" style="294" customWidth="1"/>
    <col min="3" max="5" width="20.42578125" style="294" customWidth="1"/>
    <col min="6" max="6" width="16.42578125" style="294" customWidth="1"/>
    <col min="7" max="7" width="18.28515625" style="294" customWidth="1"/>
    <col min="8" max="16384" width="9.140625" style="286"/>
  </cols>
  <sheetData>
    <row r="2" spans="1:12" ht="33.75" customHeight="1">
      <c r="A2" s="601" t="s">
        <v>416</v>
      </c>
      <c r="B2" s="601"/>
      <c r="C2" s="601"/>
      <c r="D2" s="601"/>
      <c r="E2" s="601"/>
      <c r="F2" s="601"/>
      <c r="G2" s="601"/>
    </row>
    <row r="3" spans="1:12" ht="28.5" customHeight="1">
      <c r="A3" s="292"/>
      <c r="B3" s="238"/>
      <c r="C3" s="238"/>
      <c r="D3" s="292"/>
      <c r="E3" s="292"/>
      <c r="F3" s="292"/>
      <c r="G3" s="366" t="s">
        <v>371</v>
      </c>
    </row>
    <row r="4" spans="1:12" ht="62.25" customHeight="1">
      <c r="A4" s="249" t="s">
        <v>155</v>
      </c>
      <c r="B4" s="250" t="s">
        <v>18</v>
      </c>
      <c r="C4" s="250" t="s">
        <v>503</v>
      </c>
      <c r="D4" s="250" t="s">
        <v>504</v>
      </c>
      <c r="E4" s="250" t="s">
        <v>505</v>
      </c>
      <c r="F4" s="250" t="s">
        <v>432</v>
      </c>
      <c r="G4" s="251" t="s">
        <v>402</v>
      </c>
    </row>
    <row r="5" spans="1:12" ht="23.25" customHeight="1">
      <c r="A5" s="66">
        <v>1</v>
      </c>
      <c r="B5" s="297">
        <v>2</v>
      </c>
      <c r="C5" s="297">
        <v>3</v>
      </c>
      <c r="D5" s="297">
        <v>4</v>
      </c>
      <c r="E5" s="297">
        <v>5</v>
      </c>
      <c r="F5" s="297">
        <v>6</v>
      </c>
      <c r="G5" s="297">
        <v>7</v>
      </c>
    </row>
    <row r="6" spans="1:12" ht="39" customHeight="1">
      <c r="A6" s="187" t="s">
        <v>69</v>
      </c>
      <c r="B6" s="252">
        <v>4000</v>
      </c>
      <c r="C6" s="258">
        <f>C8+C12</f>
        <v>0</v>
      </c>
      <c r="D6" s="258">
        <f>D8+D12</f>
        <v>43</v>
      </c>
      <c r="E6" s="258">
        <f>E8+E12</f>
        <v>0</v>
      </c>
      <c r="F6" s="489">
        <f>E6-D6</f>
        <v>-43</v>
      </c>
      <c r="G6" s="258">
        <f>(E6/D6)*100</f>
        <v>0</v>
      </c>
    </row>
    <row r="7" spans="1:12" s="44" customFormat="1" ht="20.25" hidden="1" customHeight="1">
      <c r="A7" s="253"/>
      <c r="B7" s="248"/>
      <c r="C7" s="131"/>
      <c r="D7" s="16"/>
      <c r="E7" s="131"/>
      <c r="F7" s="16">
        <f t="shared" ref="F7:F14" si="0">E7-D7</f>
        <v>0</v>
      </c>
      <c r="G7" s="179" t="e">
        <f t="shared" ref="G7:G14" si="1">(E7/D7)*100</f>
        <v>#DIV/0!</v>
      </c>
      <c r="I7" s="286"/>
      <c r="J7" s="286"/>
      <c r="K7" s="286"/>
      <c r="L7" s="286"/>
    </row>
    <row r="8" spans="1:12" s="44" customFormat="1" ht="29.25" customHeight="1">
      <c r="A8" s="187" t="s">
        <v>2</v>
      </c>
      <c r="B8" s="247">
        <v>4020</v>
      </c>
      <c r="C8" s="487">
        <f>SUM(C9:C10)</f>
        <v>0</v>
      </c>
      <c r="D8" s="487">
        <f>SUM(D9:D10)</f>
        <v>43</v>
      </c>
      <c r="E8" s="487">
        <f>SUM(E9:E10)</f>
        <v>0</v>
      </c>
      <c r="F8" s="489">
        <f t="shared" si="0"/>
        <v>-43</v>
      </c>
      <c r="G8" s="258">
        <f t="shared" si="1"/>
        <v>0</v>
      </c>
      <c r="I8" s="286"/>
      <c r="J8" s="286"/>
      <c r="K8" s="286"/>
      <c r="L8" s="286"/>
    </row>
    <row r="9" spans="1:12" s="44" customFormat="1" ht="29.25" customHeight="1">
      <c r="A9" s="484" t="s">
        <v>513</v>
      </c>
      <c r="B9" s="497"/>
      <c r="C9" s="464"/>
      <c r="D9" s="464">
        <v>23</v>
      </c>
      <c r="E9" s="369"/>
      <c r="F9" s="496">
        <f t="shared" si="0"/>
        <v>-23</v>
      </c>
      <c r="G9" s="258">
        <f t="shared" si="1"/>
        <v>0</v>
      </c>
      <c r="I9" s="286"/>
      <c r="J9" s="286"/>
      <c r="K9" s="286"/>
      <c r="L9" s="286"/>
    </row>
    <row r="10" spans="1:12" s="44" customFormat="1" ht="29.25" customHeight="1">
      <c r="A10" s="485" t="s">
        <v>514</v>
      </c>
      <c r="B10" s="497"/>
      <c r="C10" s="464"/>
      <c r="D10" s="464">
        <v>20</v>
      </c>
      <c r="E10" s="369"/>
      <c r="F10" s="496">
        <f t="shared" si="0"/>
        <v>-20</v>
      </c>
      <c r="G10" s="258">
        <f t="shared" si="1"/>
        <v>0</v>
      </c>
      <c r="I10" s="286"/>
      <c r="J10" s="286"/>
      <c r="K10" s="286"/>
      <c r="L10" s="286"/>
    </row>
    <row r="11" spans="1:12" s="44" customFormat="1" ht="20.25" hidden="1" customHeight="1">
      <c r="A11" s="253"/>
      <c r="B11" s="248"/>
      <c r="C11" s="248"/>
      <c r="D11" s="131"/>
      <c r="E11" s="261"/>
      <c r="F11" s="489">
        <f t="shared" si="0"/>
        <v>0</v>
      </c>
      <c r="G11" s="258" t="e">
        <f t="shared" si="1"/>
        <v>#DIV/0!</v>
      </c>
      <c r="I11" s="286"/>
      <c r="J11" s="286"/>
      <c r="K11" s="286"/>
      <c r="L11" s="286"/>
    </row>
    <row r="12" spans="1:12" s="44" customFormat="1" ht="38.25" customHeight="1">
      <c r="A12" s="187" t="s">
        <v>28</v>
      </c>
      <c r="B12" s="247">
        <v>4030</v>
      </c>
      <c r="C12" s="260">
        <f>C13</f>
        <v>0</v>
      </c>
      <c r="D12" s="260">
        <f t="shared" ref="D12" si="2">D13</f>
        <v>0</v>
      </c>
      <c r="E12" s="260">
        <f t="shared" ref="E12" si="3">E13</f>
        <v>0</v>
      </c>
      <c r="F12" s="489">
        <f t="shared" si="0"/>
        <v>0</v>
      </c>
      <c r="G12" s="490" t="e">
        <f t="shared" si="1"/>
        <v>#DIV/0!</v>
      </c>
      <c r="I12" s="286"/>
      <c r="J12" s="286"/>
      <c r="K12" s="286"/>
      <c r="L12" s="286"/>
    </row>
    <row r="13" spans="1:12" s="44" customFormat="1" ht="24.6" customHeight="1">
      <c r="A13" s="488" t="s">
        <v>490</v>
      </c>
      <c r="B13" s="479"/>
      <c r="C13" s="464"/>
      <c r="D13" s="16"/>
      <c r="E13" s="16"/>
      <c r="F13" s="496">
        <f t="shared" si="0"/>
        <v>0</v>
      </c>
      <c r="G13" s="530" t="e">
        <f t="shared" si="1"/>
        <v>#DIV/0!</v>
      </c>
      <c r="I13" s="286"/>
      <c r="J13" s="286"/>
      <c r="K13" s="286"/>
      <c r="L13" s="286"/>
    </row>
    <row r="14" spans="1:12" s="44" customFormat="1" ht="24.6" hidden="1" customHeight="1">
      <c r="A14" s="67" t="s">
        <v>425</v>
      </c>
      <c r="B14" s="248"/>
      <c r="C14" s="369"/>
      <c r="D14" s="16"/>
      <c r="E14" s="16"/>
      <c r="F14" s="16">
        <f t="shared" si="0"/>
        <v>0</v>
      </c>
      <c r="G14" s="131" t="e">
        <f t="shared" si="1"/>
        <v>#DIV/0!</v>
      </c>
      <c r="I14" s="286"/>
      <c r="J14" s="286"/>
      <c r="K14" s="286"/>
      <c r="L14" s="286"/>
    </row>
    <row r="15" spans="1:12" s="314" customFormat="1" ht="26.25" customHeight="1">
      <c r="A15" s="348" t="s">
        <v>445</v>
      </c>
      <c r="B15" s="597" t="s">
        <v>80</v>
      </c>
      <c r="C15" s="597"/>
      <c r="D15" s="597"/>
      <c r="E15" s="364"/>
      <c r="F15" s="599" t="s">
        <v>496</v>
      </c>
      <c r="G15" s="599"/>
      <c r="I15" s="286"/>
      <c r="J15" s="286"/>
      <c r="K15" s="286"/>
      <c r="L15" s="286"/>
    </row>
    <row r="16" spans="1:12" s="368" customFormat="1">
      <c r="A16" s="367" t="s">
        <v>363</v>
      </c>
      <c r="B16" s="598" t="s">
        <v>66</v>
      </c>
      <c r="C16" s="598"/>
      <c r="D16" s="598"/>
      <c r="F16" s="600" t="s">
        <v>174</v>
      </c>
      <c r="G16" s="600"/>
      <c r="I16" s="286"/>
      <c r="J16" s="286"/>
      <c r="K16" s="286"/>
      <c r="L16" s="286"/>
    </row>
    <row r="17" spans="1:7">
      <c r="A17" s="20"/>
      <c r="D17" s="293"/>
      <c r="E17" s="255"/>
      <c r="F17" s="255"/>
      <c r="G17" s="255"/>
    </row>
    <row r="18" spans="1:7">
      <c r="A18" s="20"/>
      <c r="D18" s="293"/>
      <c r="E18" s="255"/>
      <c r="F18" s="255"/>
      <c r="G18" s="255"/>
    </row>
    <row r="19" spans="1:7">
      <c r="A19" s="20"/>
      <c r="D19" s="293"/>
      <c r="E19" s="255"/>
      <c r="F19" s="255"/>
      <c r="G19" s="255"/>
    </row>
    <row r="20" spans="1:7">
      <c r="A20" s="20"/>
      <c r="D20" s="293"/>
      <c r="E20" s="255"/>
      <c r="F20" s="255"/>
      <c r="G20" s="255"/>
    </row>
    <row r="21" spans="1:7">
      <c r="A21" s="20"/>
      <c r="D21" s="293"/>
      <c r="E21" s="255"/>
      <c r="F21" s="255"/>
      <c r="G21" s="255"/>
    </row>
    <row r="22" spans="1:7">
      <c r="A22" s="20"/>
      <c r="D22" s="293"/>
      <c r="E22" s="255"/>
      <c r="F22" s="255"/>
      <c r="G22" s="255"/>
    </row>
    <row r="23" spans="1:7">
      <c r="A23" s="20"/>
      <c r="D23" s="293"/>
      <c r="E23" s="255"/>
      <c r="F23" s="255"/>
      <c r="G23" s="255"/>
    </row>
    <row r="24" spans="1:7">
      <c r="A24" s="20"/>
      <c r="D24" s="293"/>
      <c r="E24" s="255"/>
      <c r="F24" s="255"/>
      <c r="G24" s="255"/>
    </row>
    <row r="25" spans="1:7">
      <c r="A25" s="20"/>
      <c r="D25" s="293"/>
      <c r="E25" s="255"/>
      <c r="F25" s="255"/>
      <c r="G25" s="255"/>
    </row>
    <row r="26" spans="1:7">
      <c r="A26" s="20"/>
      <c r="D26" s="293"/>
      <c r="E26" s="255"/>
      <c r="F26" s="255"/>
      <c r="G26" s="255"/>
    </row>
    <row r="27" spans="1:7">
      <c r="A27" s="20"/>
      <c r="D27" s="293"/>
      <c r="E27" s="255"/>
      <c r="F27" s="255"/>
      <c r="G27" s="255"/>
    </row>
    <row r="28" spans="1:7">
      <c r="A28" s="20"/>
      <c r="D28" s="293"/>
      <c r="E28" s="255"/>
      <c r="F28" s="255"/>
      <c r="G28" s="255"/>
    </row>
    <row r="29" spans="1:7">
      <c r="A29" s="20"/>
      <c r="D29" s="293"/>
      <c r="E29" s="255"/>
      <c r="F29" s="255"/>
      <c r="G29" s="255"/>
    </row>
    <row r="30" spans="1:7">
      <c r="A30" s="20"/>
      <c r="D30" s="293"/>
      <c r="E30" s="255"/>
      <c r="F30" s="255"/>
      <c r="G30" s="255"/>
    </row>
    <row r="31" spans="1:7">
      <c r="A31" s="20"/>
      <c r="D31" s="293"/>
      <c r="E31" s="255"/>
      <c r="F31" s="255"/>
      <c r="G31" s="255"/>
    </row>
    <row r="32" spans="1:7">
      <c r="A32" s="20"/>
      <c r="D32" s="293"/>
      <c r="E32" s="255"/>
      <c r="F32" s="255"/>
      <c r="G32" s="255"/>
    </row>
    <row r="33" spans="1:7">
      <c r="A33" s="20"/>
      <c r="D33" s="293"/>
      <c r="E33" s="255"/>
      <c r="F33" s="255"/>
      <c r="G33" s="255"/>
    </row>
    <row r="34" spans="1:7">
      <c r="A34" s="20"/>
      <c r="D34" s="293"/>
      <c r="E34" s="255"/>
      <c r="F34" s="255"/>
      <c r="G34" s="255"/>
    </row>
    <row r="35" spans="1:7">
      <c r="A35" s="20"/>
      <c r="D35" s="293"/>
      <c r="E35" s="255"/>
      <c r="F35" s="255"/>
      <c r="G35" s="255"/>
    </row>
    <row r="36" spans="1:7">
      <c r="A36" s="20"/>
      <c r="D36" s="293"/>
      <c r="E36" s="255"/>
      <c r="F36" s="255"/>
      <c r="G36" s="255"/>
    </row>
    <row r="37" spans="1:7">
      <c r="A37" s="20"/>
      <c r="D37" s="293"/>
      <c r="E37" s="255"/>
      <c r="F37" s="255"/>
      <c r="G37" s="255"/>
    </row>
    <row r="38" spans="1:7">
      <c r="A38" s="20"/>
      <c r="D38" s="293"/>
      <c r="E38" s="255"/>
      <c r="F38" s="255"/>
      <c r="G38" s="255"/>
    </row>
    <row r="39" spans="1:7">
      <c r="A39" s="20"/>
      <c r="D39" s="293"/>
      <c r="E39" s="255"/>
      <c r="F39" s="255"/>
      <c r="G39" s="255"/>
    </row>
    <row r="40" spans="1:7">
      <c r="A40" s="20"/>
      <c r="D40" s="293"/>
      <c r="E40" s="255"/>
      <c r="F40" s="255"/>
      <c r="G40" s="255"/>
    </row>
    <row r="41" spans="1:7">
      <c r="A41" s="20"/>
      <c r="D41" s="293"/>
      <c r="E41" s="255"/>
      <c r="F41" s="255"/>
      <c r="G41" s="255"/>
    </row>
    <row r="42" spans="1:7">
      <c r="A42" s="20"/>
      <c r="D42" s="293"/>
      <c r="E42" s="255"/>
      <c r="F42" s="255"/>
      <c r="G42" s="255"/>
    </row>
    <row r="43" spans="1:7">
      <c r="A43" s="20"/>
      <c r="D43" s="293"/>
      <c r="E43" s="255"/>
      <c r="F43" s="255"/>
      <c r="G43" s="255"/>
    </row>
    <row r="44" spans="1:7">
      <c r="A44" s="20"/>
      <c r="D44" s="293"/>
      <c r="E44" s="255"/>
      <c r="F44" s="255"/>
      <c r="G44" s="255"/>
    </row>
    <row r="45" spans="1:7">
      <c r="A45" s="20"/>
      <c r="D45" s="293"/>
      <c r="E45" s="255"/>
      <c r="F45" s="255"/>
      <c r="G45" s="255"/>
    </row>
    <row r="46" spans="1:7">
      <c r="A46" s="20"/>
      <c r="D46" s="293"/>
      <c r="E46" s="255"/>
      <c r="F46" s="255"/>
      <c r="G46" s="255"/>
    </row>
    <row r="47" spans="1:7">
      <c r="A47" s="20"/>
      <c r="D47" s="293"/>
      <c r="E47" s="255"/>
      <c r="F47" s="255"/>
      <c r="G47" s="255"/>
    </row>
    <row r="48" spans="1:7">
      <c r="A48" s="20"/>
      <c r="D48" s="293"/>
      <c r="E48" s="255"/>
      <c r="F48" s="255"/>
      <c r="G48" s="255"/>
    </row>
    <row r="49" spans="1:7">
      <c r="A49" s="20"/>
      <c r="D49" s="293"/>
      <c r="E49" s="255"/>
      <c r="F49" s="255"/>
      <c r="G49" s="255"/>
    </row>
    <row r="50" spans="1:7">
      <c r="A50" s="20"/>
      <c r="D50" s="293"/>
      <c r="E50" s="255"/>
      <c r="F50" s="255"/>
      <c r="G50" s="255"/>
    </row>
    <row r="51" spans="1:7">
      <c r="A51" s="20"/>
      <c r="D51" s="293"/>
      <c r="E51" s="255"/>
      <c r="F51" s="255"/>
      <c r="G51" s="255"/>
    </row>
    <row r="52" spans="1:7">
      <c r="A52" s="20"/>
      <c r="D52" s="293"/>
      <c r="E52" s="255"/>
      <c r="F52" s="255"/>
      <c r="G52" s="255"/>
    </row>
    <row r="53" spans="1:7">
      <c r="A53" s="20"/>
      <c r="D53" s="293"/>
      <c r="E53" s="255"/>
      <c r="F53" s="255"/>
      <c r="G53" s="255"/>
    </row>
    <row r="54" spans="1:7">
      <c r="A54" s="20"/>
      <c r="D54" s="293"/>
      <c r="E54" s="255"/>
      <c r="F54" s="255"/>
      <c r="G54" s="255"/>
    </row>
    <row r="55" spans="1:7">
      <c r="A55" s="20"/>
      <c r="D55" s="293"/>
      <c r="E55" s="255"/>
      <c r="F55" s="255"/>
      <c r="G55" s="255"/>
    </row>
    <row r="56" spans="1:7">
      <c r="A56" s="20"/>
      <c r="D56" s="293"/>
      <c r="E56" s="255"/>
      <c r="F56" s="255"/>
      <c r="G56" s="255"/>
    </row>
    <row r="57" spans="1:7">
      <c r="A57" s="20"/>
      <c r="D57" s="293"/>
      <c r="E57" s="255"/>
      <c r="F57" s="255"/>
      <c r="G57" s="255"/>
    </row>
    <row r="58" spans="1:7">
      <c r="A58" s="20"/>
      <c r="D58" s="293"/>
      <c r="E58" s="255"/>
      <c r="F58" s="255"/>
      <c r="G58" s="255"/>
    </row>
    <row r="59" spans="1:7">
      <c r="A59" s="20"/>
      <c r="D59" s="293"/>
      <c r="E59" s="255"/>
      <c r="F59" s="255"/>
      <c r="G59" s="255"/>
    </row>
    <row r="60" spans="1:7">
      <c r="A60" s="20"/>
      <c r="D60" s="293"/>
      <c r="E60" s="255"/>
      <c r="F60" s="255"/>
      <c r="G60" s="255"/>
    </row>
    <row r="61" spans="1:7">
      <c r="A61" s="20"/>
      <c r="D61" s="293"/>
      <c r="E61" s="255"/>
      <c r="F61" s="255"/>
      <c r="G61" s="255"/>
    </row>
    <row r="62" spans="1:7">
      <c r="A62" s="20"/>
      <c r="D62" s="293"/>
      <c r="E62" s="255"/>
      <c r="F62" s="255"/>
      <c r="G62" s="255"/>
    </row>
    <row r="63" spans="1:7">
      <c r="A63" s="20"/>
      <c r="D63" s="293"/>
      <c r="E63" s="255"/>
      <c r="F63" s="255"/>
      <c r="G63" s="255"/>
    </row>
    <row r="64" spans="1:7">
      <c r="A64" s="20"/>
      <c r="D64" s="293"/>
      <c r="E64" s="255"/>
      <c r="F64" s="255"/>
      <c r="G64" s="255"/>
    </row>
    <row r="65" spans="1:7">
      <c r="A65" s="20"/>
      <c r="D65" s="293"/>
      <c r="E65" s="255"/>
      <c r="F65" s="255"/>
      <c r="G65" s="255"/>
    </row>
    <row r="66" spans="1:7">
      <c r="A66" s="20"/>
      <c r="D66" s="293"/>
      <c r="E66" s="255"/>
      <c r="F66" s="255"/>
      <c r="G66" s="255"/>
    </row>
    <row r="67" spans="1:7">
      <c r="A67" s="20"/>
      <c r="D67" s="293"/>
      <c r="E67" s="255"/>
      <c r="F67" s="255"/>
      <c r="G67" s="255"/>
    </row>
    <row r="68" spans="1:7">
      <c r="A68" s="20"/>
      <c r="D68" s="293"/>
      <c r="E68" s="255"/>
      <c r="F68" s="255"/>
      <c r="G68" s="255"/>
    </row>
    <row r="69" spans="1:7">
      <c r="A69" s="20"/>
    </row>
    <row r="70" spans="1:7">
      <c r="A70" s="311"/>
    </row>
    <row r="71" spans="1:7">
      <c r="A71" s="311"/>
    </row>
    <row r="72" spans="1:7">
      <c r="A72" s="311"/>
    </row>
    <row r="73" spans="1:7">
      <c r="A73" s="311"/>
    </row>
    <row r="74" spans="1:7">
      <c r="A74" s="311"/>
    </row>
    <row r="75" spans="1:7">
      <c r="A75" s="311"/>
    </row>
    <row r="76" spans="1:7">
      <c r="A76" s="311"/>
    </row>
    <row r="77" spans="1:7">
      <c r="A77" s="311"/>
    </row>
    <row r="78" spans="1:7">
      <c r="A78" s="311"/>
    </row>
    <row r="79" spans="1:7">
      <c r="A79" s="311"/>
    </row>
    <row r="80" spans="1:7">
      <c r="A80" s="311"/>
    </row>
    <row r="81" spans="1:1">
      <c r="A81" s="311"/>
    </row>
    <row r="82" spans="1:1">
      <c r="A82" s="311"/>
    </row>
    <row r="83" spans="1:1">
      <c r="A83" s="311"/>
    </row>
    <row r="84" spans="1:1">
      <c r="A84" s="311"/>
    </row>
    <row r="85" spans="1:1">
      <c r="A85" s="311"/>
    </row>
    <row r="86" spans="1:1">
      <c r="A86" s="311"/>
    </row>
    <row r="87" spans="1:1">
      <c r="A87" s="311"/>
    </row>
    <row r="88" spans="1:1">
      <c r="A88" s="311"/>
    </row>
    <row r="89" spans="1:1">
      <c r="A89" s="311"/>
    </row>
    <row r="90" spans="1:1">
      <c r="A90" s="311"/>
    </row>
    <row r="91" spans="1:1">
      <c r="A91" s="311"/>
    </row>
    <row r="92" spans="1:1">
      <c r="A92" s="311"/>
    </row>
    <row r="93" spans="1:1">
      <c r="A93" s="311"/>
    </row>
    <row r="94" spans="1:1">
      <c r="A94" s="311"/>
    </row>
    <row r="95" spans="1:1">
      <c r="A95" s="311"/>
    </row>
    <row r="96" spans="1:1">
      <c r="A96" s="311"/>
    </row>
    <row r="97" spans="1:1">
      <c r="A97" s="311"/>
    </row>
    <row r="98" spans="1:1">
      <c r="A98" s="311"/>
    </row>
    <row r="99" spans="1:1">
      <c r="A99" s="311"/>
    </row>
    <row r="100" spans="1:1">
      <c r="A100" s="311"/>
    </row>
    <row r="101" spans="1:1">
      <c r="A101" s="311"/>
    </row>
    <row r="102" spans="1:1">
      <c r="A102" s="311"/>
    </row>
    <row r="103" spans="1:1">
      <c r="A103" s="311"/>
    </row>
    <row r="104" spans="1:1">
      <c r="A104" s="311"/>
    </row>
    <row r="105" spans="1:1">
      <c r="A105" s="311"/>
    </row>
    <row r="106" spans="1:1">
      <c r="A106" s="311"/>
    </row>
    <row r="107" spans="1:1">
      <c r="A107" s="311"/>
    </row>
    <row r="108" spans="1:1">
      <c r="A108" s="311"/>
    </row>
    <row r="109" spans="1:1">
      <c r="A109" s="311"/>
    </row>
    <row r="110" spans="1:1">
      <c r="A110" s="311"/>
    </row>
    <row r="111" spans="1:1">
      <c r="A111" s="311"/>
    </row>
    <row r="112" spans="1:1">
      <c r="A112" s="311"/>
    </row>
    <row r="113" spans="1:1">
      <c r="A113" s="311"/>
    </row>
    <row r="114" spans="1:1">
      <c r="A114" s="311"/>
    </row>
    <row r="115" spans="1:1">
      <c r="A115" s="311"/>
    </row>
    <row r="116" spans="1:1">
      <c r="A116" s="311"/>
    </row>
    <row r="117" spans="1:1">
      <c r="A117" s="311"/>
    </row>
    <row r="118" spans="1:1">
      <c r="A118" s="311"/>
    </row>
    <row r="119" spans="1:1">
      <c r="A119" s="311"/>
    </row>
    <row r="120" spans="1:1">
      <c r="A120" s="311"/>
    </row>
    <row r="121" spans="1:1">
      <c r="A121" s="311"/>
    </row>
    <row r="122" spans="1:1">
      <c r="A122" s="311"/>
    </row>
    <row r="123" spans="1:1">
      <c r="A123" s="311"/>
    </row>
    <row r="124" spans="1:1">
      <c r="A124" s="311"/>
    </row>
    <row r="125" spans="1:1">
      <c r="A125" s="311"/>
    </row>
    <row r="126" spans="1:1">
      <c r="A126" s="311"/>
    </row>
    <row r="127" spans="1:1">
      <c r="A127" s="311"/>
    </row>
    <row r="128" spans="1:1">
      <c r="A128" s="311"/>
    </row>
    <row r="129" spans="1:1">
      <c r="A129" s="311"/>
    </row>
    <row r="130" spans="1:1">
      <c r="A130" s="311"/>
    </row>
    <row r="131" spans="1:1">
      <c r="A131" s="311"/>
    </row>
    <row r="132" spans="1:1">
      <c r="A132" s="311"/>
    </row>
    <row r="133" spans="1:1">
      <c r="A133" s="311"/>
    </row>
    <row r="134" spans="1:1">
      <c r="A134" s="311"/>
    </row>
    <row r="135" spans="1:1">
      <c r="A135" s="311"/>
    </row>
    <row r="136" spans="1:1">
      <c r="A136" s="311"/>
    </row>
    <row r="137" spans="1:1">
      <c r="A137" s="311"/>
    </row>
    <row r="138" spans="1:1">
      <c r="A138" s="311"/>
    </row>
    <row r="139" spans="1:1">
      <c r="A139" s="311"/>
    </row>
    <row r="140" spans="1:1">
      <c r="A140" s="311"/>
    </row>
    <row r="141" spans="1:1">
      <c r="A141" s="311"/>
    </row>
    <row r="142" spans="1:1">
      <c r="A142" s="311"/>
    </row>
    <row r="143" spans="1:1">
      <c r="A143" s="311"/>
    </row>
    <row r="144" spans="1:1">
      <c r="A144" s="311"/>
    </row>
    <row r="145" spans="1:1">
      <c r="A145" s="311"/>
    </row>
    <row r="146" spans="1:1">
      <c r="A146" s="311"/>
    </row>
    <row r="147" spans="1:1">
      <c r="A147" s="311"/>
    </row>
    <row r="148" spans="1:1">
      <c r="A148" s="311"/>
    </row>
    <row r="149" spans="1:1">
      <c r="A149" s="311"/>
    </row>
    <row r="150" spans="1:1">
      <c r="A150" s="311"/>
    </row>
    <row r="151" spans="1:1">
      <c r="A151" s="311"/>
    </row>
    <row r="152" spans="1:1">
      <c r="A152" s="311"/>
    </row>
    <row r="153" spans="1:1">
      <c r="A153" s="311"/>
    </row>
    <row r="154" spans="1:1">
      <c r="A154" s="311"/>
    </row>
    <row r="155" spans="1:1">
      <c r="A155" s="311"/>
    </row>
    <row r="156" spans="1:1">
      <c r="A156" s="311"/>
    </row>
    <row r="157" spans="1:1">
      <c r="A157" s="311"/>
    </row>
    <row r="158" spans="1:1">
      <c r="A158" s="311"/>
    </row>
    <row r="159" spans="1:1">
      <c r="A159" s="311"/>
    </row>
    <row r="160" spans="1:1">
      <c r="A160" s="311"/>
    </row>
    <row r="161" spans="1:1">
      <c r="A161" s="311"/>
    </row>
    <row r="162" spans="1:1">
      <c r="A162" s="311"/>
    </row>
    <row r="163" spans="1:1">
      <c r="A163" s="311"/>
    </row>
    <row r="164" spans="1:1">
      <c r="A164" s="311"/>
    </row>
    <row r="165" spans="1:1">
      <c r="A165" s="311"/>
    </row>
    <row r="166" spans="1:1">
      <c r="A166" s="311"/>
    </row>
    <row r="167" spans="1:1">
      <c r="A167" s="311"/>
    </row>
    <row r="168" spans="1:1">
      <c r="A168" s="311"/>
    </row>
    <row r="169" spans="1:1">
      <c r="A169" s="311"/>
    </row>
    <row r="170" spans="1:1">
      <c r="A170" s="311"/>
    </row>
    <row r="171" spans="1:1">
      <c r="A171" s="311"/>
    </row>
    <row r="172" spans="1:1">
      <c r="A172" s="311"/>
    </row>
    <row r="173" spans="1:1">
      <c r="A173" s="311"/>
    </row>
    <row r="174" spans="1:1">
      <c r="A174" s="311"/>
    </row>
    <row r="175" spans="1:1">
      <c r="A175" s="311"/>
    </row>
    <row r="176" spans="1:1">
      <c r="A176" s="311"/>
    </row>
    <row r="177" spans="1:1">
      <c r="A177" s="311"/>
    </row>
    <row r="178" spans="1:1">
      <c r="A178" s="311"/>
    </row>
    <row r="179" spans="1:1">
      <c r="A179" s="311"/>
    </row>
    <row r="180" spans="1:1">
      <c r="A180" s="311"/>
    </row>
    <row r="181" spans="1:1">
      <c r="A181" s="311"/>
    </row>
    <row r="182" spans="1:1">
      <c r="A182" s="311"/>
    </row>
    <row r="183" spans="1:1">
      <c r="A183" s="311"/>
    </row>
    <row r="184" spans="1:1">
      <c r="A184" s="311"/>
    </row>
    <row r="185" spans="1:1">
      <c r="A185" s="311"/>
    </row>
    <row r="186" spans="1:1">
      <c r="A186" s="311"/>
    </row>
    <row r="187" spans="1:1">
      <c r="A187" s="311"/>
    </row>
    <row r="188" spans="1:1">
      <c r="A188" s="311"/>
    </row>
    <row r="189" spans="1:1">
      <c r="A189" s="311"/>
    </row>
    <row r="190" spans="1:1">
      <c r="A190" s="311"/>
    </row>
    <row r="191" spans="1:1">
      <c r="A191" s="311"/>
    </row>
    <row r="192" spans="1:1">
      <c r="A192" s="311"/>
    </row>
    <row r="193" spans="1:1">
      <c r="A193" s="311"/>
    </row>
    <row r="194" spans="1:1">
      <c r="A194" s="311"/>
    </row>
    <row r="195" spans="1:1">
      <c r="A195" s="311"/>
    </row>
    <row r="196" spans="1:1">
      <c r="A196" s="311"/>
    </row>
    <row r="197" spans="1:1">
      <c r="A197" s="311"/>
    </row>
    <row r="198" spans="1:1">
      <c r="A198" s="311"/>
    </row>
    <row r="199" spans="1:1">
      <c r="A199" s="311"/>
    </row>
    <row r="200" spans="1:1">
      <c r="A200" s="311"/>
    </row>
    <row r="201" spans="1:1">
      <c r="A201" s="311"/>
    </row>
    <row r="202" spans="1:1">
      <c r="A202" s="311"/>
    </row>
    <row r="203" spans="1:1">
      <c r="A203" s="311"/>
    </row>
    <row r="204" spans="1:1">
      <c r="A204" s="311"/>
    </row>
    <row r="205" spans="1:1">
      <c r="A205" s="311"/>
    </row>
    <row r="206" spans="1:1">
      <c r="A206" s="311"/>
    </row>
    <row r="207" spans="1:1">
      <c r="A207" s="311"/>
    </row>
    <row r="208" spans="1:1">
      <c r="A208" s="311"/>
    </row>
    <row r="209" spans="1:1">
      <c r="A209" s="311"/>
    </row>
    <row r="210" spans="1:1">
      <c r="A210" s="311"/>
    </row>
    <row r="211" spans="1:1">
      <c r="A211" s="311"/>
    </row>
    <row r="212" spans="1:1">
      <c r="A212" s="311"/>
    </row>
    <row r="213" spans="1:1">
      <c r="A213" s="311"/>
    </row>
    <row r="214" spans="1:1">
      <c r="A214" s="311"/>
    </row>
    <row r="215" spans="1:1">
      <c r="A215" s="311"/>
    </row>
    <row r="216" spans="1:1">
      <c r="A216" s="311"/>
    </row>
    <row r="217" spans="1:1">
      <c r="A217" s="311"/>
    </row>
    <row r="218" spans="1:1">
      <c r="A218" s="311"/>
    </row>
    <row r="219" spans="1:1">
      <c r="A219" s="311"/>
    </row>
    <row r="220" spans="1:1">
      <c r="A220" s="311"/>
    </row>
    <row r="221" spans="1:1">
      <c r="A221" s="311"/>
    </row>
    <row r="222" spans="1:1">
      <c r="A222" s="311"/>
    </row>
    <row r="223" spans="1:1">
      <c r="A223" s="311"/>
    </row>
    <row r="224" spans="1:1">
      <c r="A224" s="311"/>
    </row>
    <row r="225" spans="1:1">
      <c r="A225" s="311"/>
    </row>
    <row r="226" spans="1:1">
      <c r="A226" s="311"/>
    </row>
    <row r="227" spans="1:1">
      <c r="A227" s="311"/>
    </row>
    <row r="228" spans="1:1">
      <c r="A228" s="311"/>
    </row>
    <row r="229" spans="1:1">
      <c r="A229" s="311"/>
    </row>
    <row r="230" spans="1:1">
      <c r="A230" s="311"/>
    </row>
    <row r="231" spans="1:1">
      <c r="A231" s="311"/>
    </row>
    <row r="232" spans="1:1">
      <c r="A232" s="311"/>
    </row>
    <row r="233" spans="1:1">
      <c r="A233" s="311"/>
    </row>
    <row r="234" spans="1:1">
      <c r="A234" s="311"/>
    </row>
    <row r="235" spans="1:1">
      <c r="A235" s="311"/>
    </row>
    <row r="236" spans="1:1">
      <c r="A236" s="311"/>
    </row>
  </sheetData>
  <mergeCells count="5">
    <mergeCell ref="B15:D15"/>
    <mergeCell ref="B16:D16"/>
    <mergeCell ref="F15:G15"/>
    <mergeCell ref="F16:G16"/>
    <mergeCell ref="A2:G2"/>
  </mergeCells>
  <pageMargins left="0.59055118110236227" right="0.59055118110236227" top="0.98425196850393704" bottom="0.59055118110236227" header="0.19685039370078741" footer="0.19685039370078741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22</vt:i4>
      </vt:variant>
    </vt:vector>
  </HeadingPairs>
  <TitlesOfParts>
    <vt:vector size="36" baseType="lpstr">
      <vt:lpstr>Осн. фін. пок.</vt:lpstr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ІІІ. Рух грош. коштів</vt:lpstr>
      <vt:lpstr>Розшифровка до Руху</vt:lpstr>
      <vt:lpstr>IV. Кап. інвестиції</vt:lpstr>
      <vt:lpstr>Розшифровка до капівидатків</vt:lpstr>
      <vt:lpstr> V. Коефіцієнти</vt:lpstr>
      <vt:lpstr>6.1. Інша інфо_1</vt:lpstr>
      <vt:lpstr>6.2. Інша інфо_2</vt:lpstr>
      <vt:lpstr>VII Статутн. капіт</vt:lpstr>
      <vt:lpstr>Розшифровка до Статутного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'Розшифровка до капівидатків'!Заголовки_для_печати</vt:lpstr>
      <vt:lpstr>'Розшифровка до Руху'!Заголовки_для_печати</vt:lpstr>
      <vt:lpstr>'Розшифровка фінрезультати'!Заголовки_для_печати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капівидатків'!Область_печати</vt:lpstr>
      <vt:lpstr>'Розшифровка до Руху'!Область_печати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Пользователь</cp:lastModifiedBy>
  <cp:lastPrinted>2022-03-23T11:52:03Z</cp:lastPrinted>
  <dcterms:created xsi:type="dcterms:W3CDTF">2003-03-13T16:00:22Z</dcterms:created>
  <dcterms:modified xsi:type="dcterms:W3CDTF">2023-02-01T18:04:37Z</dcterms:modified>
</cp:coreProperties>
</file>